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730" windowHeight="9975" activeTab="2"/>
  </bookViews>
  <sheets>
    <sheet name="Folha1" sheetId="1" r:id="rId1"/>
    <sheet name="Folha2" sheetId="2" r:id="rId2"/>
    <sheet name="Folha3" sheetId="3" r:id="rId3"/>
  </sheets>
  <calcPr calcId="145621"/>
</workbook>
</file>

<file path=xl/calcChain.xml><?xml version="1.0" encoding="utf-8"?>
<calcChain xmlns="http://schemas.openxmlformats.org/spreadsheetml/2006/main">
  <c r="M29" i="3" l="1"/>
  <c r="L29" i="3"/>
  <c r="K29" i="3"/>
  <c r="J29" i="3"/>
  <c r="M28" i="3"/>
  <c r="L28" i="3"/>
  <c r="K28" i="3"/>
  <c r="J28" i="3"/>
  <c r="M27" i="3"/>
  <c r="M30" i="3" s="1"/>
  <c r="M31" i="3" s="1"/>
  <c r="L27" i="3"/>
  <c r="L30" i="3" s="1"/>
  <c r="L31" i="3" s="1"/>
  <c r="K27" i="3"/>
  <c r="K30" i="3" s="1"/>
  <c r="K31" i="3" s="1"/>
  <c r="J27" i="3"/>
  <c r="J30" i="3" s="1"/>
  <c r="J31" i="3" s="1"/>
  <c r="F30" i="3"/>
  <c r="F29" i="3"/>
  <c r="F28" i="3"/>
  <c r="F27" i="3"/>
  <c r="J33" i="2"/>
  <c r="M32" i="2"/>
  <c r="K32" i="2"/>
  <c r="J32" i="2"/>
  <c r="M31" i="2"/>
  <c r="M43" i="2" s="1"/>
  <c r="M44" i="2" s="1"/>
  <c r="K31" i="2"/>
  <c r="J31" i="2"/>
  <c r="M30" i="2"/>
  <c r="L30" i="2"/>
  <c r="K30" i="2"/>
  <c r="J30" i="2"/>
  <c r="L29" i="2"/>
  <c r="K29" i="2"/>
  <c r="J29" i="2"/>
  <c r="L28" i="2"/>
  <c r="K28" i="2"/>
  <c r="J28" i="2"/>
  <c r="M27" i="2"/>
  <c r="L27" i="2"/>
  <c r="L43" i="2" s="1"/>
  <c r="L44" i="2" s="1"/>
  <c r="K27" i="2"/>
  <c r="K43" i="2" s="1"/>
  <c r="K44" i="2" s="1"/>
  <c r="J27" i="2"/>
  <c r="J43" i="2" s="1"/>
  <c r="J44" i="2" s="1"/>
  <c r="L34" i="1"/>
  <c r="K34" i="1"/>
  <c r="J34" i="1"/>
  <c r="M31" i="1"/>
  <c r="L31" i="1"/>
  <c r="K31" i="1"/>
  <c r="J31" i="1"/>
  <c r="M32" i="1"/>
  <c r="L32" i="1"/>
  <c r="K32" i="1"/>
  <c r="J32" i="1"/>
  <c r="M30" i="1"/>
  <c r="L30" i="1"/>
  <c r="K30" i="1"/>
  <c r="K35" i="1" s="1"/>
  <c r="K36" i="1" s="1"/>
  <c r="J30" i="1"/>
  <c r="M29" i="1"/>
  <c r="M35" i="1" s="1"/>
  <c r="M36" i="1" s="1"/>
  <c r="K29" i="1"/>
  <c r="J29" i="1"/>
  <c r="M28" i="1"/>
  <c r="L28" i="1"/>
  <c r="K28" i="1"/>
  <c r="J28" i="1"/>
  <c r="M27" i="1"/>
  <c r="L27" i="1"/>
  <c r="L35" i="1" s="1"/>
  <c r="L36" i="1" s="1"/>
  <c r="K27" i="1"/>
  <c r="J27" i="1"/>
  <c r="J35" i="1" s="1"/>
  <c r="J36" i="1" s="1"/>
  <c r="E50" i="1" l="1"/>
  <c r="F46" i="3" l="1"/>
  <c r="F45" i="3"/>
  <c r="F44" i="3"/>
  <c r="F43" i="3"/>
  <c r="E49" i="3"/>
  <c r="E50" i="3" s="1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E49" i="2" l="1"/>
  <c r="E50" i="2" s="1"/>
  <c r="E49" i="1"/>
</calcChain>
</file>

<file path=xl/sharedStrings.xml><?xml version="1.0" encoding="utf-8"?>
<sst xmlns="http://schemas.openxmlformats.org/spreadsheetml/2006/main" count="140" uniqueCount="73">
  <si>
    <t>Escola Profissional Vasconcellos Lebre</t>
  </si>
  <si>
    <t>Curso Profissional Cozinha/Pastelaria</t>
  </si>
  <si>
    <t>Ficha Técnica de Cozinha</t>
  </si>
  <si>
    <t>Prato:</t>
  </si>
  <si>
    <t>Foto</t>
  </si>
  <si>
    <t>Aplicação:</t>
  </si>
  <si>
    <t>Nº de Doses:</t>
  </si>
  <si>
    <t>Preço Venda Liquido Ind.</t>
  </si>
  <si>
    <t>Quantidade</t>
  </si>
  <si>
    <t>Unidade</t>
  </si>
  <si>
    <t>Produto</t>
  </si>
  <si>
    <t>Preço Uni.</t>
  </si>
  <si>
    <t>Preço Total</t>
  </si>
  <si>
    <t>Batata-doce</t>
  </si>
  <si>
    <t>Cenoura</t>
  </si>
  <si>
    <t>Alho-francês</t>
  </si>
  <si>
    <t>Ervilha</t>
  </si>
  <si>
    <t>Coentros</t>
  </si>
  <si>
    <t>Sal</t>
  </si>
  <si>
    <t>Azeite</t>
  </si>
  <si>
    <t>Custo Total</t>
  </si>
  <si>
    <t>Custo Dose</t>
  </si>
  <si>
    <t>Food Cost / Ratio</t>
  </si>
  <si>
    <t>Preparação:</t>
  </si>
  <si>
    <t>Lavar devidamente os legumes e descascar os mesmos, cortando-os finamente;</t>
  </si>
  <si>
    <t>Colocar os legumes numa panela em lume brando, cobertos de água, deixar cozer.</t>
  </si>
  <si>
    <t>Reduzir a puré com a ajuda de uma varinha;</t>
  </si>
  <si>
    <t>Ementa Eco-Escolas 2017 - Equipa Eco - Cozinheiros</t>
  </si>
  <si>
    <t>Frango</t>
  </si>
  <si>
    <t>Pato</t>
  </si>
  <si>
    <t>Bacon</t>
  </si>
  <si>
    <t>Arroz</t>
  </si>
  <si>
    <t>Cardamomo</t>
  </si>
  <si>
    <t>Cravinho</t>
  </si>
  <si>
    <t>Alecrim</t>
  </si>
  <si>
    <t>Alho</t>
  </si>
  <si>
    <t>Pimenta</t>
  </si>
  <si>
    <t>Laranja</t>
  </si>
  <si>
    <t xml:space="preserve">Lavar o pato e o frango, colocar numa panela com água, cardamomo, cravinho e casca de laranja </t>
  </si>
  <si>
    <t>Depois de cozido, desfia-se a carne e reserva-se</t>
  </si>
  <si>
    <t>Cortar a cebola e o alho, colocar num tacho, com azeite.</t>
  </si>
  <si>
    <t>Creme de batata-doce e ervilha c/ Coentros</t>
  </si>
  <si>
    <t xml:space="preserve">Seguidamente colocar o arroz, os legumes e a carne desfiada; </t>
  </si>
  <si>
    <t>Depois de ferver, colocar o preparado num tabuleiro;</t>
  </si>
  <si>
    <t xml:space="preserve">Finalizar com um pouco de bacon cortado finamente e com carne de aves desfiada </t>
  </si>
  <si>
    <t>Arroz de aves c/ Misto de legumes</t>
  </si>
  <si>
    <t>Kcal</t>
  </si>
  <si>
    <t>Prot</t>
  </si>
  <si>
    <t>Gord</t>
  </si>
  <si>
    <t>Hidra.Carb</t>
  </si>
  <si>
    <t>Alha-francês</t>
  </si>
  <si>
    <t>Total</t>
  </si>
  <si>
    <t>/Pessoa</t>
  </si>
  <si>
    <t>Couve Roxa</t>
  </si>
  <si>
    <t>Couve roxa</t>
  </si>
  <si>
    <t>Cebola</t>
  </si>
  <si>
    <t>/pessoa</t>
  </si>
  <si>
    <t>Frescura de Morango</t>
  </si>
  <si>
    <t>Palitos de la Renne</t>
  </si>
  <si>
    <t>Iogurte de aroma de morango</t>
  </si>
  <si>
    <t>Morango</t>
  </si>
  <si>
    <t>Hortelã</t>
  </si>
  <si>
    <t>Triturar metade dos morangos depois de lavados;</t>
  </si>
  <si>
    <t>Colocar metade de um palito num copo;</t>
  </si>
  <si>
    <t>Decorar com os restantes morangos e refrescar com Hortelã.</t>
  </si>
  <si>
    <t>Colocar o morango triturado;</t>
  </si>
  <si>
    <t>De seguida 62g de iogurte;</t>
  </si>
  <si>
    <t>Hid. Carb.</t>
  </si>
  <si>
    <t>Palito</t>
  </si>
  <si>
    <t>Iogurte</t>
  </si>
  <si>
    <t xml:space="preserve">Cortar finamente o Bacon e desidratar o mesmo no forno a 70g durante 4h-5h; </t>
  </si>
  <si>
    <t>Colocar o creme  no prato e finalizar com o bacon e azeite aromatizado com coentros.</t>
  </si>
  <si>
    <t>Deixar no forno a 180º durante 15minutos até alourar.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</si>
</sst>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#,##0\ &quot;€&quot;;[Red]\-#,##0\ &quot;€&quot;"/>
    <numFmt numFmtId="8" formatCode="#,##0.00\ &quot;€&quot;;[Red]\-#,##0.00\ &quot;€&quot;"/>
    <numFmt numFmtId="43" formatCode="_-* #,##0.00\ _€_-;\-* #,##0.00\ _€_-;_-* &quot;-&quot;??\ _€_-;_-@_-"/>
    <numFmt numFmtId="164" formatCode="#,##0&quot; €&quot;;[Red]\-#,##0&quot; €&quot;"/>
    <numFmt numFmtId="165" formatCode="#,##0.00&quot; €&quot;;[Red]\-#,##0.00&quot; €&quot;"/>
    <numFmt numFmtId="166" formatCode="_-* #,##0.00&quot; €&quot;_-;\-* #,##0.00&quot; €&quot;_-;_-* \-??&quot; €&quot;_-;_-@_-"/>
  </numFmts>
  <fonts count="20" x14ac:knownFonts="1">
    <font>
      <sz val="11"/>
      <color theme="1"/>
      <name val="Calibri"/>
      <family val="2"/>
      <scheme val="minor"/>
    </font>
    <font>
      <sz val="18"/>
      <name val="Bookman Old Style"/>
      <family val="1"/>
    </font>
    <font>
      <sz val="12"/>
      <name val="Bodoni MT"/>
      <family val="1"/>
    </font>
    <font>
      <b/>
      <sz val="11"/>
      <color rgb="FF4F81BD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9"/>
      <color theme="3"/>
      <name val="Century Gothic"/>
      <family val="2"/>
    </font>
    <font>
      <b/>
      <sz val="6"/>
      <name val="Arial"/>
      <family val="2"/>
    </font>
    <font>
      <b/>
      <sz val="9"/>
      <color theme="9" tint="-0.249977111117893"/>
      <name val="Century Gothic"/>
      <family val="2"/>
    </font>
    <font>
      <b/>
      <sz val="9"/>
      <color rgb="FF000099"/>
      <name val="Century Gothic"/>
      <family val="2"/>
    </font>
    <font>
      <b/>
      <sz val="12"/>
      <name val="Arial"/>
      <family val="2"/>
    </font>
    <font>
      <b/>
      <sz val="8"/>
      <name val="Microsoft Sans Serif"/>
      <family val="2"/>
    </font>
    <font>
      <b/>
      <sz val="13"/>
      <name val="Bookman Old Style"/>
      <family val="1"/>
    </font>
    <font>
      <sz val="11"/>
      <name val="Bookman Old Style"/>
      <family val="1"/>
    </font>
    <font>
      <sz val="10"/>
      <name val="Bookman Old Style"/>
      <family val="1"/>
    </font>
    <font>
      <sz val="10"/>
      <name val="Bodoni MT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</borders>
  <cellStyleXfs count="2">
    <xf numFmtId="0" fontId="0" fillId="0" borderId="0"/>
    <xf numFmtId="166" fontId="18" fillId="0" borderId="0" applyFill="0" applyBorder="0" applyAlignment="0" applyProtection="0"/>
  </cellStyleXfs>
  <cellXfs count="59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/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4" fillId="0" borderId="0" xfId="0" applyFont="1"/>
    <xf numFmtId="0" fontId="14" fillId="0" borderId="0" xfId="0" applyFont="1" applyAlignment="1"/>
    <xf numFmtId="0" fontId="14" fillId="0" borderId="6" xfId="0" applyFont="1" applyBorder="1"/>
    <xf numFmtId="164" fontId="16" fillId="0" borderId="6" xfId="0" applyNumberFormat="1" applyFont="1" applyBorder="1"/>
    <xf numFmtId="0" fontId="16" fillId="0" borderId="0" xfId="0" applyFont="1"/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7" fillId="0" borderId="0" xfId="0" applyFont="1"/>
    <xf numFmtId="0" fontId="0" fillId="0" borderId="4" xfId="0" applyBorder="1"/>
    <xf numFmtId="0" fontId="0" fillId="0" borderId="8" xfId="0" applyBorder="1"/>
    <xf numFmtId="165" fontId="0" fillId="0" borderId="8" xfId="0" applyNumberFormat="1" applyBorder="1"/>
    <xf numFmtId="166" fontId="0" fillId="0" borderId="4" xfId="1" applyFont="1" applyFill="1" applyBorder="1" applyAlignment="1" applyProtection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66" fontId="0" fillId="0" borderId="14" xfId="1" applyFont="1" applyFill="1" applyBorder="1" applyAlignment="1" applyProtection="1"/>
    <xf numFmtId="166" fontId="0" fillId="0" borderId="0" xfId="0" applyNumberFormat="1"/>
    <xf numFmtId="0" fontId="0" fillId="0" borderId="6" xfId="0" applyBorder="1"/>
    <xf numFmtId="0" fontId="16" fillId="0" borderId="6" xfId="0" applyFont="1" applyBorder="1" applyAlignment="1">
      <alignment horizontal="right"/>
    </xf>
    <xf numFmtId="8" fontId="0" fillId="0" borderId="8" xfId="0" applyNumberFormat="1" applyBorder="1"/>
    <xf numFmtId="6" fontId="0" fillId="0" borderId="8" xfId="0" applyNumberFormat="1" applyBorder="1"/>
    <xf numFmtId="8" fontId="0" fillId="0" borderId="10" xfId="0" applyNumberFormat="1" applyBorder="1"/>
    <xf numFmtId="0" fontId="19" fillId="0" borderId="0" xfId="0" applyFont="1"/>
    <xf numFmtId="0" fontId="16" fillId="0" borderId="0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0" fontId="0" fillId="0" borderId="4" xfId="0" applyNumberFormat="1" applyBorder="1" applyAlignment="1"/>
    <xf numFmtId="0" fontId="0" fillId="0" borderId="6" xfId="0" applyBorder="1" applyAlignment="1"/>
    <xf numFmtId="0" fontId="16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43" fontId="0" fillId="0" borderId="4" xfId="0" applyNumberFormat="1" applyBorder="1" applyAlignment="1"/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236220</xdr:colOff>
      <xdr:row>1</xdr:row>
      <xdr:rowOff>15240</xdr:rowOff>
    </xdr:from>
    <xdr:to>
      <xdr:col>2</xdr:col>
      <xdr:colOff>425450</xdr:colOff>
      <xdr:row>1</xdr:row>
      <xdr:rowOff>784859</xdr:rowOff>
    </xdr:to>
    <xdr:pic>
      <xdr:nvPicPr>
        <xdr:cNvPr id="2" name="Picture 9" descr="H:\2º anoTRCP\Escola Imagens (slogan)\epvl.bmp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" y="177165"/>
          <a:ext cx="1027430" cy="7600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1219200</xdr:colOff>
      <xdr:row>22</xdr:row>
      <xdr:rowOff>28575</xdr:rowOff>
    </xdr:to>
    <xdr:pic>
      <xdr:nvPicPr>
        <xdr:cNvPr id="4" name="Imagem 3" descr="creme ervilhas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2714625"/>
          <a:ext cx="1514475" cy="1019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1725295</xdr:colOff>
      <xdr:row>1</xdr:row>
      <xdr:rowOff>323850</xdr:rowOff>
    </xdr:to>
    <xdr:pic>
      <xdr:nvPicPr>
        <xdr:cNvPr id="5" name="Imagem 4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295275"/>
          <a:ext cx="1725295" cy="3238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236220</xdr:colOff>
      <xdr:row>1</xdr:row>
      <xdr:rowOff>15240</xdr:rowOff>
    </xdr:from>
    <xdr:to>
      <xdr:col>2</xdr:col>
      <xdr:colOff>447675</xdr:colOff>
      <xdr:row>1</xdr:row>
      <xdr:rowOff>676275</xdr:rowOff>
    </xdr:to>
    <xdr:pic>
      <xdr:nvPicPr>
        <xdr:cNvPr id="2" name="Picture 9" descr="H:\2º anoTRCP\Escola Imagens (slogan)\epvl.bmp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" y="310515"/>
          <a:ext cx="821055" cy="6610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123825</xdr:colOff>
      <xdr:row>1</xdr:row>
      <xdr:rowOff>200025</xdr:rowOff>
    </xdr:from>
    <xdr:to>
      <xdr:col>6</xdr:col>
      <xdr:colOff>0</xdr:colOff>
      <xdr:row>2</xdr:row>
      <xdr:rowOff>0</xdr:rowOff>
    </xdr:to>
    <xdr:pic>
      <xdr:nvPicPr>
        <xdr:cNvPr id="4" name="Imagem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495300"/>
          <a:ext cx="1857375" cy="4857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236220</xdr:colOff>
      <xdr:row>1</xdr:row>
      <xdr:rowOff>15240</xdr:rowOff>
    </xdr:from>
    <xdr:to>
      <xdr:col>2</xdr:col>
      <xdr:colOff>476250</xdr:colOff>
      <xdr:row>1</xdr:row>
      <xdr:rowOff>514350</xdr:rowOff>
    </xdr:to>
    <xdr:pic>
      <xdr:nvPicPr>
        <xdr:cNvPr id="2" name="Picture 9" descr="H:\2º anoTRCP\Escola Imagens (slogan)\epvl.bmp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" y="310515"/>
          <a:ext cx="849630" cy="49911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6</xdr:col>
      <xdr:colOff>962025</xdr:colOff>
      <xdr:row>23</xdr:row>
      <xdr:rowOff>133350</xdr:rowOff>
    </xdr:to>
    <xdr:pic>
      <xdr:nvPicPr>
        <xdr:cNvPr id="4" name="Imagem 3" descr="18426205_EocfF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4133850"/>
          <a:ext cx="1571625" cy="1562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142875</xdr:colOff>
      <xdr:row>1</xdr:row>
      <xdr:rowOff>290195</xdr:rowOff>
    </xdr:from>
    <xdr:to>
      <xdr:col>6</xdr:col>
      <xdr:colOff>1</xdr:colOff>
      <xdr:row>2</xdr:row>
      <xdr:rowOff>95250</xdr:rowOff>
    </xdr:to>
    <xdr:pic>
      <xdr:nvPicPr>
        <xdr:cNvPr id="5" name="Imagem 4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585470"/>
          <a:ext cx="1914526" cy="35750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opLeftCell="A38" workbookViewId="0">
      <selection activeCell="I2" sqref="I2"/>
    </sheetView>
  </sheetViews>
  <sheetFormatPr defaultRowHeight="15" x14ac:dyDescent="0.25"/>
  <cols>
    <col min="4" max="4" width="58.28515625" customWidth="1"/>
    <col min="5" max="5" width="26.7109375" customWidth="1"/>
    <col min="6" max="6" width="19.7109375" customWidth="1"/>
    <col min="7" max="7" width="7" customWidth="1"/>
    <col min="8" max="8" width="13.28515625" customWidth="1"/>
    <col min="9" max="9" width="12.42578125" customWidth="1"/>
  </cols>
  <sheetData>
    <row r="1" spans="1:8" ht="23.25" x14ac:dyDescent="0.35">
      <c r="A1" s="1"/>
      <c r="B1" s="1"/>
      <c r="C1" s="1"/>
      <c r="D1" s="1"/>
      <c r="E1" s="1"/>
      <c r="F1" s="1"/>
      <c r="G1" s="1"/>
      <c r="H1" s="2"/>
    </row>
    <row r="2" spans="1:8" ht="70.5" customHeight="1" x14ac:dyDescent="0.3">
      <c r="A2" s="42"/>
      <c r="B2" s="3"/>
      <c r="C2" s="4"/>
      <c r="D2" s="5" t="s">
        <v>0</v>
      </c>
      <c r="E2" s="45"/>
      <c r="F2" s="45"/>
      <c r="G2" s="45"/>
      <c r="H2" s="2"/>
    </row>
    <row r="3" spans="1:8" ht="18.75" customHeight="1" x14ac:dyDescent="0.3">
      <c r="A3" s="43"/>
      <c r="B3" s="3"/>
      <c r="C3" s="4"/>
      <c r="D3" s="6" t="s">
        <v>1</v>
      </c>
      <c r="E3" s="45"/>
      <c r="F3" s="45"/>
      <c r="G3" s="45"/>
      <c r="H3" s="2"/>
    </row>
    <row r="4" spans="1:8" ht="23.25" x14ac:dyDescent="0.35">
      <c r="A4" s="44"/>
      <c r="B4" s="3"/>
      <c r="C4" s="4"/>
      <c r="D4" s="7"/>
      <c r="E4" s="8"/>
      <c r="F4" s="1"/>
      <c r="G4" s="1"/>
      <c r="H4" s="2"/>
    </row>
    <row r="5" spans="1:8" ht="1.5" customHeight="1" x14ac:dyDescent="0.35">
      <c r="A5" s="9"/>
      <c r="B5" s="3"/>
      <c r="C5" s="1"/>
      <c r="D5" s="10"/>
      <c r="E5" s="11"/>
      <c r="F5" s="1"/>
      <c r="G5" s="1"/>
      <c r="H5" s="2"/>
    </row>
    <row r="6" spans="1:8" ht="23.25" hidden="1" x14ac:dyDescent="0.35">
      <c r="A6" s="9"/>
      <c r="B6" s="1"/>
      <c r="C6" s="1"/>
      <c r="D6" s="10"/>
      <c r="E6" s="1"/>
      <c r="F6" s="1"/>
      <c r="G6" s="1"/>
      <c r="H6" s="2"/>
    </row>
    <row r="7" spans="1:8" ht="23.25" hidden="1" x14ac:dyDescent="0.35">
      <c r="A7" s="9"/>
      <c r="B7" s="1"/>
      <c r="C7" s="10"/>
      <c r="D7" s="10"/>
      <c r="E7" s="10"/>
      <c r="F7" s="1"/>
      <c r="G7" s="1"/>
      <c r="H7" s="2"/>
    </row>
    <row r="8" spans="1:8" ht="23.25" x14ac:dyDescent="0.35">
      <c r="A8" s="9"/>
      <c r="B8" s="12"/>
      <c r="C8" s="46" t="s">
        <v>27</v>
      </c>
      <c r="D8" s="47"/>
      <c r="E8" s="47"/>
      <c r="F8" s="13"/>
      <c r="G8" s="13"/>
      <c r="H8" s="14"/>
    </row>
    <row r="9" spans="1:8" ht="23.25" x14ac:dyDescent="0.35">
      <c r="A9" s="9"/>
      <c r="B9" s="1"/>
      <c r="C9" s="1"/>
      <c r="D9" s="1"/>
      <c r="E9" s="1"/>
      <c r="F9" s="1"/>
      <c r="G9" s="1"/>
      <c r="H9" s="2"/>
    </row>
    <row r="10" spans="1:8" x14ac:dyDescent="0.25">
      <c r="A10" s="48" t="s">
        <v>2</v>
      </c>
      <c r="B10" s="48"/>
      <c r="C10" s="48"/>
      <c r="D10" s="48"/>
      <c r="E10" s="48"/>
      <c r="F10" s="48"/>
      <c r="G10" s="48"/>
      <c r="H10" s="49"/>
    </row>
    <row r="11" spans="1:8" x14ac:dyDescent="0.25">
      <c r="A11" s="48"/>
      <c r="B11" s="48"/>
      <c r="C11" s="48"/>
      <c r="D11" s="48"/>
      <c r="E11" s="48"/>
      <c r="F11" s="48"/>
      <c r="G11" s="48"/>
      <c r="H11" s="49"/>
    </row>
    <row r="12" spans="1:8" x14ac:dyDescent="0.25">
      <c r="A12" s="48"/>
      <c r="B12" s="48"/>
      <c r="C12" s="48"/>
      <c r="D12" s="48"/>
      <c r="E12" s="48"/>
      <c r="F12" s="48"/>
      <c r="G12" s="48"/>
      <c r="H12" s="49"/>
    </row>
    <row r="13" spans="1:8" x14ac:dyDescent="0.25">
      <c r="A13" s="48"/>
      <c r="B13" s="48"/>
      <c r="C13" s="48"/>
      <c r="D13" s="48"/>
      <c r="E13" s="48"/>
      <c r="F13" s="48"/>
      <c r="G13" s="48"/>
      <c r="H13" s="50"/>
    </row>
    <row r="17" spans="1:13" ht="15.75" thickBot="1" x14ac:dyDescent="0.3">
      <c r="A17" s="15" t="s">
        <v>3</v>
      </c>
      <c r="B17" s="55" t="s">
        <v>41</v>
      </c>
      <c r="C17" s="55"/>
      <c r="D17" s="55"/>
      <c r="E17" s="15" t="s">
        <v>4</v>
      </c>
      <c r="F17" s="56"/>
      <c r="G17" s="56"/>
    </row>
    <row r="18" spans="1:13" ht="15.75" x14ac:dyDescent="0.3">
      <c r="A18" s="15"/>
      <c r="B18" s="16"/>
      <c r="C18" s="16"/>
      <c r="D18" s="16"/>
      <c r="E18" s="17"/>
      <c r="F18" s="56"/>
      <c r="G18" s="56"/>
    </row>
    <row r="19" spans="1:13" ht="16.5" thickBot="1" x14ac:dyDescent="0.35">
      <c r="A19" s="15" t="s">
        <v>5</v>
      </c>
      <c r="B19" s="57"/>
      <c r="C19" s="57"/>
      <c r="D19" s="57"/>
      <c r="E19" s="17"/>
      <c r="F19" s="56"/>
      <c r="G19" s="56"/>
    </row>
    <row r="20" spans="1:13" ht="15.75" x14ac:dyDescent="0.3">
      <c r="A20" s="15"/>
      <c r="B20" s="16"/>
      <c r="C20" s="16"/>
      <c r="D20" s="16"/>
      <c r="E20" s="17"/>
      <c r="F20" s="56"/>
      <c r="G20" s="56"/>
    </row>
    <row r="21" spans="1:13" ht="16.5" thickBot="1" x14ac:dyDescent="0.35">
      <c r="A21" s="15" t="s">
        <v>6</v>
      </c>
      <c r="B21" s="18">
        <v>4</v>
      </c>
      <c r="C21" s="16"/>
      <c r="D21" s="16"/>
      <c r="E21" s="17"/>
      <c r="F21" s="56"/>
      <c r="G21" s="56"/>
    </row>
    <row r="22" spans="1:13" ht="15.75" x14ac:dyDescent="0.3">
      <c r="A22" s="16"/>
      <c r="B22" s="16"/>
      <c r="C22" s="16"/>
      <c r="D22" s="16"/>
      <c r="E22" s="17"/>
      <c r="F22" s="56"/>
      <c r="G22" s="56"/>
    </row>
    <row r="23" spans="1:13" ht="16.5" thickBot="1" x14ac:dyDescent="0.35">
      <c r="A23" s="41" t="s">
        <v>7</v>
      </c>
      <c r="B23" s="41"/>
      <c r="C23" s="19"/>
      <c r="D23" s="16"/>
      <c r="E23" s="17"/>
      <c r="F23" s="56"/>
      <c r="G23" s="56"/>
    </row>
    <row r="24" spans="1:13" ht="15.75" x14ac:dyDescent="0.3">
      <c r="A24" s="20"/>
      <c r="B24" s="16"/>
      <c r="C24" s="16"/>
      <c r="D24" s="16"/>
      <c r="E24" s="16"/>
      <c r="F24" s="16"/>
      <c r="G24" s="16"/>
    </row>
    <row r="25" spans="1:13" ht="15.75" x14ac:dyDescent="0.3">
      <c r="A25" s="16"/>
      <c r="B25" s="16"/>
      <c r="C25" s="16"/>
      <c r="D25" s="16"/>
      <c r="E25" s="16"/>
      <c r="F25" s="16"/>
      <c r="G25" s="16"/>
      <c r="J25" t="s">
        <v>46</v>
      </c>
      <c r="K25" t="s">
        <v>47</v>
      </c>
      <c r="L25" t="s">
        <v>48</v>
      </c>
      <c r="M25" t="s">
        <v>49</v>
      </c>
    </row>
    <row r="26" spans="1:13" ht="15.75" thickBot="1" x14ac:dyDescent="0.3">
      <c r="B26" s="21" t="s">
        <v>8</v>
      </c>
      <c r="C26" s="22" t="s">
        <v>9</v>
      </c>
      <c r="D26" s="22" t="s">
        <v>10</v>
      </c>
      <c r="E26" s="22" t="s">
        <v>11</v>
      </c>
      <c r="F26" s="21" t="s">
        <v>12</v>
      </c>
      <c r="G26" s="23"/>
      <c r="H26" s="23"/>
    </row>
    <row r="27" spans="1:13" x14ac:dyDescent="0.25">
      <c r="B27" s="24">
        <v>0.08</v>
      </c>
      <c r="C27" s="25"/>
      <c r="D27" s="25" t="s">
        <v>30</v>
      </c>
      <c r="E27" s="26">
        <v>8.59</v>
      </c>
      <c r="F27" s="27">
        <f t="shared" ref="F27:F46" si="0">E27*B27</f>
        <v>0.68720000000000003</v>
      </c>
      <c r="H27">
        <v>80</v>
      </c>
      <c r="I27" t="s">
        <v>30</v>
      </c>
      <c r="J27">
        <f>80*367/100</f>
        <v>293.60000000000002</v>
      </c>
      <c r="K27">
        <f>80*13.8/100</f>
        <v>11.04</v>
      </c>
      <c r="L27">
        <f>80*34.6/100</f>
        <v>27.68</v>
      </c>
      <c r="M27">
        <f>0</f>
        <v>0</v>
      </c>
    </row>
    <row r="28" spans="1:13" x14ac:dyDescent="0.25">
      <c r="B28" s="24">
        <v>0.2</v>
      </c>
      <c r="C28" s="25"/>
      <c r="D28" s="25" t="s">
        <v>13</v>
      </c>
      <c r="E28" s="26">
        <v>1.99</v>
      </c>
      <c r="F28" s="27">
        <f t="shared" si="0"/>
        <v>0.39800000000000002</v>
      </c>
      <c r="H28">
        <v>200</v>
      </c>
      <c r="I28" t="s">
        <v>13</v>
      </c>
      <c r="J28">
        <f>200*119/100</f>
        <v>238</v>
      </c>
      <c r="K28">
        <f>200*1/100</f>
        <v>2</v>
      </c>
      <c r="L28">
        <f>0</f>
        <v>0</v>
      </c>
      <c r="M28">
        <f>20028.3/100</f>
        <v>200.28299999999999</v>
      </c>
    </row>
    <row r="29" spans="1:13" x14ac:dyDescent="0.25">
      <c r="B29" s="24">
        <v>0.15</v>
      </c>
      <c r="C29" s="25"/>
      <c r="D29" s="25" t="s">
        <v>14</v>
      </c>
      <c r="E29" s="26">
        <v>0.35</v>
      </c>
      <c r="F29" s="27">
        <f t="shared" si="0"/>
        <v>5.2499999999999998E-2</v>
      </c>
      <c r="H29">
        <v>150</v>
      </c>
      <c r="I29" t="s">
        <v>14</v>
      </c>
      <c r="J29">
        <f>150*19/100</f>
        <v>28.5</v>
      </c>
      <c r="K29">
        <f>150*0.6/100</f>
        <v>0.9</v>
      </c>
      <c r="L29">
        <v>0</v>
      </c>
      <c r="M29">
        <f>150*4.4/100</f>
        <v>6.6</v>
      </c>
    </row>
    <row r="30" spans="1:13" x14ac:dyDescent="0.25">
      <c r="B30" s="24">
        <v>0.05</v>
      </c>
      <c r="C30" s="25"/>
      <c r="D30" s="25" t="s">
        <v>15</v>
      </c>
      <c r="E30" s="26">
        <v>1.99</v>
      </c>
      <c r="F30" s="27">
        <f t="shared" si="0"/>
        <v>9.9500000000000005E-2</v>
      </c>
      <c r="H30">
        <v>50</v>
      </c>
      <c r="I30" t="s">
        <v>50</v>
      </c>
      <c r="J30">
        <f>50*21/100</f>
        <v>10.5</v>
      </c>
      <c r="K30">
        <f>50*1.8/100</f>
        <v>0.9</v>
      </c>
      <c r="L30">
        <f>50*0.3/100</f>
        <v>0.15</v>
      </c>
      <c r="M30">
        <f>50*2.9/100</f>
        <v>1.45</v>
      </c>
    </row>
    <row r="31" spans="1:13" x14ac:dyDescent="0.25">
      <c r="B31" s="24">
        <v>0.2</v>
      </c>
      <c r="C31" s="25"/>
      <c r="D31" s="25" t="s">
        <v>16</v>
      </c>
      <c r="E31" s="26">
        <v>0.99</v>
      </c>
      <c r="F31" s="27">
        <f t="shared" si="0"/>
        <v>0.19800000000000001</v>
      </c>
      <c r="H31">
        <v>200</v>
      </c>
      <c r="I31" t="s">
        <v>16</v>
      </c>
      <c r="J31">
        <f>200*54/100</f>
        <v>108</v>
      </c>
      <c r="K31">
        <f>200*5.3/100</f>
        <v>10.6</v>
      </c>
      <c r="L31">
        <f>200*0.5/100</f>
        <v>1</v>
      </c>
      <c r="M31">
        <f>200*7/100</f>
        <v>14</v>
      </c>
    </row>
    <row r="32" spans="1:13" x14ac:dyDescent="0.25">
      <c r="B32" s="24">
        <v>0.03</v>
      </c>
      <c r="C32" s="25"/>
      <c r="D32" s="25" t="s">
        <v>17</v>
      </c>
      <c r="E32" s="26">
        <v>17.82</v>
      </c>
      <c r="F32" s="27">
        <f t="shared" si="0"/>
        <v>0.53459999999999996</v>
      </c>
      <c r="H32">
        <v>30</v>
      </c>
      <c r="I32" t="s">
        <v>17</v>
      </c>
      <c r="J32">
        <f>30*22/100</f>
        <v>6.6</v>
      </c>
      <c r="K32">
        <f>30*2.4/100</f>
        <v>0.72</v>
      </c>
      <c r="L32">
        <f>30*0.6/100</f>
        <v>0.18</v>
      </c>
      <c r="M32">
        <f>30*1.8/100</f>
        <v>0.54</v>
      </c>
    </row>
    <row r="33" spans="2:13" x14ac:dyDescent="0.25">
      <c r="B33" s="24">
        <v>8.0000000000000002E-3</v>
      </c>
      <c r="C33" s="25"/>
      <c r="D33" s="25" t="s">
        <v>18</v>
      </c>
      <c r="E33" s="26">
        <v>0.25</v>
      </c>
      <c r="F33" s="27">
        <f t="shared" si="0"/>
        <v>2E-3</v>
      </c>
      <c r="H33">
        <v>8</v>
      </c>
      <c r="I33" t="s">
        <v>18</v>
      </c>
    </row>
    <row r="34" spans="2:13" x14ac:dyDescent="0.25">
      <c r="B34" s="24">
        <v>1.4999999999999999E-2</v>
      </c>
      <c r="C34" s="25"/>
      <c r="D34" s="25" t="s">
        <v>19</v>
      </c>
      <c r="E34" s="26">
        <v>5.99</v>
      </c>
      <c r="F34" s="27">
        <f t="shared" si="0"/>
        <v>8.9849999999999999E-2</v>
      </c>
      <c r="H34">
        <v>15</v>
      </c>
      <c r="I34" t="s">
        <v>19</v>
      </c>
      <c r="J34">
        <f>15*900/100</f>
        <v>135</v>
      </c>
      <c r="K34">
        <f>15*0.1/100</f>
        <v>1.4999999999999999E-2</v>
      </c>
      <c r="L34">
        <f>15*99.9/100</f>
        <v>14.984999999999999</v>
      </c>
      <c r="M34">
        <v>0</v>
      </c>
    </row>
    <row r="35" spans="2:13" x14ac:dyDescent="0.25">
      <c r="B35" s="24"/>
      <c r="C35" s="25"/>
      <c r="D35" s="25"/>
      <c r="E35" s="25"/>
      <c r="F35" s="27">
        <f t="shared" si="0"/>
        <v>0</v>
      </c>
      <c r="I35" s="40" t="s">
        <v>51</v>
      </c>
      <c r="J35" s="40">
        <f>J27+J28+J29+J30+J31+J32+J34</f>
        <v>820.2</v>
      </c>
      <c r="K35" s="40">
        <f>K27+K28+K29+K30+K31+K32+K34</f>
        <v>26.174999999999997</v>
      </c>
      <c r="L35" s="40">
        <f>L27+L28+L29+L30+L31+L32+L34</f>
        <v>43.994999999999997</v>
      </c>
      <c r="M35" s="40">
        <f>M28+M29+M30+M31+M32</f>
        <v>222.87299999999996</v>
      </c>
    </row>
    <row r="36" spans="2:13" x14ac:dyDescent="0.25">
      <c r="B36" s="24"/>
      <c r="C36" s="25"/>
      <c r="D36" s="25"/>
      <c r="E36" s="25"/>
      <c r="F36" s="27">
        <f t="shared" si="0"/>
        <v>0</v>
      </c>
      <c r="I36" s="40" t="s">
        <v>52</v>
      </c>
      <c r="J36" s="40">
        <f>J35/4</f>
        <v>205.05</v>
      </c>
      <c r="K36" s="40">
        <f>K35/4</f>
        <v>6.5437499999999993</v>
      </c>
      <c r="L36" s="40">
        <f>L35/4</f>
        <v>10.998749999999999</v>
      </c>
      <c r="M36" s="40">
        <f>M35/4</f>
        <v>55.718249999999991</v>
      </c>
    </row>
    <row r="37" spans="2:13" x14ac:dyDescent="0.25">
      <c r="B37" s="24"/>
      <c r="C37" s="25"/>
      <c r="D37" s="25"/>
      <c r="E37" s="25"/>
      <c r="F37" s="27">
        <f t="shared" si="0"/>
        <v>0</v>
      </c>
    </row>
    <row r="38" spans="2:13" x14ac:dyDescent="0.25">
      <c r="B38" s="24"/>
      <c r="C38" s="25"/>
      <c r="D38" s="25"/>
      <c r="E38" s="25"/>
      <c r="F38" s="27">
        <f t="shared" si="0"/>
        <v>0</v>
      </c>
    </row>
    <row r="39" spans="2:13" x14ac:dyDescent="0.25">
      <c r="B39" s="24"/>
      <c r="C39" s="25"/>
      <c r="D39" s="25"/>
      <c r="E39" s="25"/>
      <c r="F39" s="27">
        <f t="shared" si="0"/>
        <v>0</v>
      </c>
    </row>
    <row r="40" spans="2:13" x14ac:dyDescent="0.25">
      <c r="B40" s="24"/>
      <c r="C40" s="25"/>
      <c r="D40" s="25"/>
      <c r="E40" s="25"/>
      <c r="F40" s="27">
        <f t="shared" si="0"/>
        <v>0</v>
      </c>
    </row>
    <row r="41" spans="2:13" x14ac:dyDescent="0.25">
      <c r="B41" s="28"/>
      <c r="C41" s="29"/>
      <c r="D41" s="30"/>
      <c r="E41" s="29"/>
      <c r="F41" s="27">
        <f t="shared" si="0"/>
        <v>0</v>
      </c>
    </row>
    <row r="42" spans="2:13" x14ac:dyDescent="0.25">
      <c r="B42" s="24"/>
      <c r="C42" s="25"/>
      <c r="D42" s="24"/>
      <c r="E42" s="25"/>
      <c r="F42" s="27">
        <f t="shared" si="0"/>
        <v>0</v>
      </c>
    </row>
    <row r="43" spans="2:13" x14ac:dyDescent="0.25">
      <c r="B43" s="24"/>
      <c r="C43" s="25"/>
      <c r="D43" s="24"/>
      <c r="E43" s="25"/>
      <c r="F43" s="27">
        <f t="shared" si="0"/>
        <v>0</v>
      </c>
    </row>
    <row r="44" spans="2:13" x14ac:dyDescent="0.25">
      <c r="B44" s="24"/>
      <c r="C44" s="25"/>
      <c r="D44" s="24"/>
      <c r="E44" s="25"/>
      <c r="F44" s="27">
        <f t="shared" si="0"/>
        <v>0</v>
      </c>
    </row>
    <row r="45" spans="2:13" x14ac:dyDescent="0.25">
      <c r="B45" s="24"/>
      <c r="C45" s="25"/>
      <c r="D45" s="24"/>
      <c r="E45" s="25"/>
      <c r="F45" s="27">
        <f t="shared" si="0"/>
        <v>0</v>
      </c>
    </row>
    <row r="46" spans="2:13" ht="15.75" thickBot="1" x14ac:dyDescent="0.3">
      <c r="B46" s="31"/>
      <c r="C46" s="32"/>
      <c r="D46" s="31"/>
      <c r="E46" s="32"/>
      <c r="F46" s="33">
        <f t="shared" si="0"/>
        <v>0</v>
      </c>
    </row>
    <row r="47" spans="2:13" x14ac:dyDescent="0.25">
      <c r="E47" s="15"/>
      <c r="F47" s="34"/>
    </row>
    <row r="48" spans="2:13" ht="15.75" thickBot="1" x14ac:dyDescent="0.3">
      <c r="B48" s="35"/>
      <c r="C48" s="35"/>
      <c r="D48" s="35"/>
      <c r="E48" s="35"/>
      <c r="F48" s="35"/>
    </row>
    <row r="49" spans="2:6" x14ac:dyDescent="0.25">
      <c r="D49" s="15" t="s">
        <v>20</v>
      </c>
      <c r="E49" s="52">
        <f>F27+F28+F29+F30+F31+F32+F33+F34+F36+F37+F38+F39+F40+F41+F42+F44+F45+F46</f>
        <v>2.0616499999999998</v>
      </c>
      <c r="F49" s="52"/>
    </row>
    <row r="50" spans="2:6" x14ac:dyDescent="0.25">
      <c r="D50" s="15" t="s">
        <v>21</v>
      </c>
      <c r="E50" s="53">
        <f>2.06/4</f>
        <v>0.51500000000000001</v>
      </c>
      <c r="F50" s="53"/>
    </row>
    <row r="51" spans="2:6" ht="15.75" thickBot="1" x14ac:dyDescent="0.3">
      <c r="B51" s="35"/>
      <c r="C51" s="35"/>
      <c r="D51" s="36" t="s">
        <v>22</v>
      </c>
      <c r="E51" s="54"/>
      <c r="F51" s="54"/>
    </row>
    <row r="53" spans="2:6" ht="15.75" thickBot="1" x14ac:dyDescent="0.3">
      <c r="B53" s="35"/>
      <c r="C53" s="35"/>
      <c r="D53" s="35"/>
      <c r="E53" s="35"/>
      <c r="F53" s="35"/>
    </row>
    <row r="54" spans="2:6" x14ac:dyDescent="0.25">
      <c r="B54" s="20" t="s">
        <v>23</v>
      </c>
      <c r="C54" s="51"/>
      <c r="D54" s="51"/>
      <c r="E54" s="51"/>
      <c r="F54" s="51"/>
    </row>
    <row r="55" spans="2:6" x14ac:dyDescent="0.25">
      <c r="C55" s="51" t="s">
        <v>24</v>
      </c>
      <c r="D55" s="51"/>
      <c r="E55" s="51"/>
      <c r="F55" s="51"/>
    </row>
    <row r="56" spans="2:6" x14ac:dyDescent="0.25">
      <c r="C56" s="51" t="s">
        <v>25</v>
      </c>
      <c r="D56" s="51"/>
      <c r="E56" s="51"/>
      <c r="F56" s="51"/>
    </row>
    <row r="57" spans="2:6" x14ac:dyDescent="0.25">
      <c r="C57" s="51" t="s">
        <v>26</v>
      </c>
      <c r="D57" s="51"/>
      <c r="E57" s="51"/>
      <c r="F57" s="51"/>
    </row>
    <row r="58" spans="2:6" x14ac:dyDescent="0.25">
      <c r="C58" s="51" t="s">
        <v>70</v>
      </c>
      <c r="D58" s="51"/>
      <c r="E58" s="51"/>
      <c r="F58" s="51"/>
    </row>
    <row r="59" spans="2:6" x14ac:dyDescent="0.25">
      <c r="C59" s="51" t="s">
        <v>71</v>
      </c>
      <c r="D59" s="51"/>
      <c r="E59" s="51"/>
      <c r="F59" s="51"/>
    </row>
    <row r="60" spans="2:6" x14ac:dyDescent="0.25">
      <c r="C60" s="51"/>
      <c r="D60" s="51"/>
      <c r="E60" s="51"/>
      <c r="F60" s="51"/>
    </row>
    <row r="61" spans="2:6" x14ac:dyDescent="0.25">
      <c r="C61" s="51"/>
      <c r="D61" s="51"/>
      <c r="E61" s="51"/>
      <c r="F61" s="51"/>
    </row>
    <row r="62" spans="2:6" x14ac:dyDescent="0.25">
      <c r="C62" s="51"/>
      <c r="D62" s="51"/>
      <c r="E62" s="51"/>
      <c r="F62" s="51"/>
    </row>
  </sheetData>
  <mergeCells count="21">
    <mergeCell ref="H10:H13"/>
    <mergeCell ref="C62:F62"/>
    <mergeCell ref="E49:F49"/>
    <mergeCell ref="E50:F50"/>
    <mergeCell ref="E51:F51"/>
    <mergeCell ref="C54:F54"/>
    <mergeCell ref="C55:F55"/>
    <mergeCell ref="C56:F56"/>
    <mergeCell ref="C57:F57"/>
    <mergeCell ref="C58:F58"/>
    <mergeCell ref="C59:F59"/>
    <mergeCell ref="C60:F60"/>
    <mergeCell ref="C61:F61"/>
    <mergeCell ref="B17:D17"/>
    <mergeCell ref="F17:G23"/>
    <mergeCell ref="B19:D19"/>
    <mergeCell ref="A23:B23"/>
    <mergeCell ref="A2:A4"/>
    <mergeCell ref="E2:G3"/>
    <mergeCell ref="C8:E8"/>
    <mergeCell ref="A10:G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workbookViewId="0">
      <selection activeCell="F4" sqref="F4"/>
    </sheetView>
  </sheetViews>
  <sheetFormatPr defaultRowHeight="15" x14ac:dyDescent="0.25"/>
  <cols>
    <col min="4" max="4" width="51.42578125" customWidth="1"/>
    <col min="6" max="6" width="20.5703125" customWidth="1"/>
    <col min="9" max="9" width="10.85546875" customWidth="1"/>
  </cols>
  <sheetData>
    <row r="1" spans="1:8" ht="23.25" x14ac:dyDescent="0.35">
      <c r="A1" s="1"/>
      <c r="B1" s="1"/>
      <c r="C1" s="1"/>
      <c r="D1" s="1"/>
      <c r="E1" s="1"/>
      <c r="F1" s="1"/>
      <c r="G1" s="1"/>
      <c r="H1" s="2"/>
    </row>
    <row r="2" spans="1:8" ht="54" customHeight="1" x14ac:dyDescent="0.3">
      <c r="A2" s="42"/>
      <c r="B2" s="3"/>
      <c r="C2" s="4"/>
      <c r="D2" s="5" t="s">
        <v>0</v>
      </c>
      <c r="E2" s="45"/>
      <c r="F2" s="45"/>
      <c r="G2" s="45"/>
      <c r="H2" s="2"/>
    </row>
    <row r="3" spans="1:8" ht="18.75" customHeight="1" x14ac:dyDescent="0.3">
      <c r="A3" s="43"/>
      <c r="B3" s="3"/>
      <c r="C3" s="4"/>
      <c r="D3" s="6" t="s">
        <v>1</v>
      </c>
      <c r="E3" s="45"/>
      <c r="F3" s="45"/>
      <c r="G3" s="45"/>
      <c r="H3" s="2"/>
    </row>
    <row r="4" spans="1:8" ht="23.25" x14ac:dyDescent="0.35">
      <c r="A4" s="44"/>
      <c r="B4" s="3"/>
      <c r="C4" s="4"/>
      <c r="D4" s="7"/>
      <c r="E4" s="8"/>
      <c r="F4" s="1"/>
      <c r="G4" s="1"/>
      <c r="H4" s="2"/>
    </row>
    <row r="5" spans="1:8" ht="23.25" x14ac:dyDescent="0.35">
      <c r="A5" s="9"/>
      <c r="B5" s="3"/>
      <c r="C5" s="1"/>
      <c r="D5" s="10"/>
      <c r="E5" s="11"/>
      <c r="F5" s="1"/>
      <c r="G5" s="1"/>
      <c r="H5" s="2"/>
    </row>
    <row r="6" spans="1:8" ht="23.25" x14ac:dyDescent="0.35">
      <c r="A6" s="9"/>
      <c r="B6" s="1"/>
      <c r="C6" s="1"/>
      <c r="D6" s="10"/>
      <c r="E6" s="1"/>
      <c r="F6" s="1"/>
      <c r="G6" s="1"/>
      <c r="H6" s="2"/>
    </row>
    <row r="7" spans="1:8" ht="23.25" x14ac:dyDescent="0.35">
      <c r="A7" s="9"/>
      <c r="B7" s="1"/>
      <c r="C7" s="10"/>
      <c r="D7" s="10"/>
      <c r="E7" s="10"/>
      <c r="F7" s="1"/>
      <c r="G7" s="1"/>
      <c r="H7" s="2"/>
    </row>
    <row r="8" spans="1:8" ht="23.25" x14ac:dyDescent="0.35">
      <c r="A8" s="9"/>
      <c r="B8" s="12"/>
      <c r="C8" s="46" t="s">
        <v>27</v>
      </c>
      <c r="D8" s="47"/>
      <c r="E8" s="47"/>
      <c r="F8" s="13"/>
      <c r="G8" s="13"/>
      <c r="H8" s="14"/>
    </row>
    <row r="9" spans="1:8" ht="23.25" x14ac:dyDescent="0.35">
      <c r="A9" s="9"/>
      <c r="B9" s="1"/>
      <c r="C9" s="1"/>
      <c r="D9" s="1"/>
      <c r="E9" s="1"/>
      <c r="F9" s="1"/>
      <c r="G9" s="1"/>
      <c r="H9" s="2"/>
    </row>
    <row r="10" spans="1:8" x14ac:dyDescent="0.25">
      <c r="A10" s="48" t="s">
        <v>2</v>
      </c>
      <c r="B10" s="48"/>
      <c r="C10" s="48"/>
      <c r="D10" s="48"/>
      <c r="E10" s="48"/>
      <c r="F10" s="48"/>
      <c r="G10" s="48"/>
      <c r="H10" s="49"/>
    </row>
    <row r="11" spans="1:8" x14ac:dyDescent="0.25">
      <c r="A11" s="48"/>
      <c r="B11" s="48"/>
      <c r="C11" s="48"/>
      <c r="D11" s="48"/>
      <c r="E11" s="48"/>
      <c r="F11" s="48"/>
      <c r="G11" s="48"/>
      <c r="H11" s="49"/>
    </row>
    <row r="12" spans="1:8" x14ac:dyDescent="0.25">
      <c r="A12" s="48"/>
      <c r="B12" s="48"/>
      <c r="C12" s="48"/>
      <c r="D12" s="48"/>
      <c r="E12" s="48"/>
      <c r="F12" s="48"/>
      <c r="G12" s="48"/>
      <c r="H12" s="49"/>
    </row>
    <row r="13" spans="1:8" x14ac:dyDescent="0.25">
      <c r="A13" s="48"/>
      <c r="B13" s="48"/>
      <c r="C13" s="48"/>
      <c r="D13" s="48"/>
      <c r="E13" s="48"/>
      <c r="F13" s="48"/>
      <c r="G13" s="48"/>
      <c r="H13" s="50"/>
    </row>
    <row r="17" spans="1:13" ht="15.75" thickBot="1" x14ac:dyDescent="0.3">
      <c r="A17" s="15" t="s">
        <v>3</v>
      </c>
      <c r="B17" s="55" t="s">
        <v>45</v>
      </c>
      <c r="C17" s="55"/>
      <c r="D17" s="55"/>
      <c r="E17" s="15" t="s">
        <v>4</v>
      </c>
      <c r="F17" s="56"/>
      <c r="G17" s="56"/>
    </row>
    <row r="18" spans="1:13" ht="15.75" x14ac:dyDescent="0.3">
      <c r="A18" s="15"/>
      <c r="B18" s="16"/>
      <c r="C18" s="16"/>
      <c r="D18" s="16"/>
      <c r="E18" s="17"/>
      <c r="F18" s="56"/>
      <c r="G18" s="56"/>
    </row>
    <row r="19" spans="1:13" ht="16.5" thickBot="1" x14ac:dyDescent="0.35">
      <c r="A19" s="15" t="s">
        <v>5</v>
      </c>
      <c r="B19" s="57"/>
      <c r="C19" s="57"/>
      <c r="D19" s="57"/>
      <c r="E19" s="17"/>
      <c r="F19" s="56"/>
      <c r="G19" s="56"/>
    </row>
    <row r="20" spans="1:13" ht="15.75" x14ac:dyDescent="0.3">
      <c r="A20" s="15"/>
      <c r="B20" s="16"/>
      <c r="C20" s="16"/>
      <c r="D20" s="16"/>
      <c r="E20" s="17"/>
      <c r="F20" s="56"/>
      <c r="G20" s="56"/>
    </row>
    <row r="21" spans="1:13" ht="16.5" thickBot="1" x14ac:dyDescent="0.35">
      <c r="A21" s="15" t="s">
        <v>6</v>
      </c>
      <c r="B21" s="18">
        <v>4</v>
      </c>
      <c r="C21" s="16"/>
      <c r="D21" s="16"/>
      <c r="E21" s="17"/>
      <c r="F21" s="56"/>
      <c r="G21" s="56"/>
    </row>
    <row r="22" spans="1:13" ht="15.75" x14ac:dyDescent="0.3">
      <c r="A22" s="16"/>
      <c r="B22" s="16"/>
      <c r="C22" s="16"/>
      <c r="D22" s="16"/>
      <c r="E22" s="17"/>
      <c r="F22" s="56"/>
      <c r="G22" s="56"/>
    </row>
    <row r="23" spans="1:13" ht="16.5" thickBot="1" x14ac:dyDescent="0.35">
      <c r="A23" s="41" t="s">
        <v>7</v>
      </c>
      <c r="B23" s="41"/>
      <c r="C23" s="19"/>
      <c r="D23" s="16"/>
      <c r="E23" s="17"/>
      <c r="F23" s="56"/>
      <c r="G23" s="56"/>
    </row>
    <row r="24" spans="1:13" ht="15.75" x14ac:dyDescent="0.3">
      <c r="A24" s="20"/>
      <c r="B24" s="16"/>
      <c r="C24" s="16"/>
      <c r="D24" s="16"/>
      <c r="E24" s="16"/>
      <c r="F24" s="16"/>
      <c r="G24" s="16"/>
    </row>
    <row r="25" spans="1:13" ht="15.75" x14ac:dyDescent="0.3">
      <c r="A25" s="16"/>
      <c r="B25" s="16"/>
      <c r="C25" s="16"/>
      <c r="D25" s="16"/>
      <c r="E25" s="16"/>
      <c r="F25" s="16"/>
      <c r="G25" s="16"/>
    </row>
    <row r="26" spans="1:13" ht="15.75" thickBot="1" x14ac:dyDescent="0.3">
      <c r="B26" s="21" t="s">
        <v>8</v>
      </c>
      <c r="C26" s="22" t="s">
        <v>9</v>
      </c>
      <c r="D26" s="22" t="s">
        <v>10</v>
      </c>
      <c r="E26" s="22" t="s">
        <v>11</v>
      </c>
      <c r="F26" s="21" t="s">
        <v>12</v>
      </c>
      <c r="G26" s="23"/>
      <c r="H26" s="23"/>
      <c r="J26" t="s">
        <v>46</v>
      </c>
      <c r="K26" t="s">
        <v>47</v>
      </c>
      <c r="L26" t="s">
        <v>48</v>
      </c>
      <c r="M26" t="s">
        <v>49</v>
      </c>
    </row>
    <row r="27" spans="1:13" x14ac:dyDescent="0.25">
      <c r="B27" s="24">
        <v>0.6</v>
      </c>
      <c r="C27" s="25"/>
      <c r="D27" s="25" t="s">
        <v>28</v>
      </c>
      <c r="E27" s="26">
        <v>1.98</v>
      </c>
      <c r="F27" s="27">
        <f t="shared" ref="F27:F46" si="0">E27*B27</f>
        <v>1.1879999999999999</v>
      </c>
      <c r="H27">
        <v>600</v>
      </c>
      <c r="I27" t="s">
        <v>28</v>
      </c>
      <c r="J27">
        <f>600*110/100</f>
        <v>660</v>
      </c>
      <c r="K27">
        <f>600*22.9/100</f>
        <v>137.4</v>
      </c>
      <c r="L27">
        <f>600*2/100</f>
        <v>12</v>
      </c>
      <c r="M27">
        <f>0</f>
        <v>0</v>
      </c>
    </row>
    <row r="28" spans="1:13" x14ac:dyDescent="0.25">
      <c r="B28" s="24">
        <v>0.6</v>
      </c>
      <c r="C28" s="25"/>
      <c r="D28" s="25" t="s">
        <v>29</v>
      </c>
      <c r="E28" s="26">
        <v>3.98</v>
      </c>
      <c r="F28" s="27">
        <f t="shared" si="0"/>
        <v>2.3879999999999999</v>
      </c>
      <c r="H28">
        <v>600</v>
      </c>
      <c r="I28" t="s">
        <v>29</v>
      </c>
      <c r="J28">
        <f>600*133/100</f>
        <v>798</v>
      </c>
      <c r="K28">
        <f>600*19.3/100</f>
        <v>115.8</v>
      </c>
      <c r="L28">
        <f>600*6.2/100</f>
        <v>37.200000000000003</v>
      </c>
      <c r="M28">
        <v>0</v>
      </c>
    </row>
    <row r="29" spans="1:13" x14ac:dyDescent="0.25">
      <c r="B29" s="24">
        <v>0.2</v>
      </c>
      <c r="C29" s="25"/>
      <c r="D29" s="25" t="s">
        <v>30</v>
      </c>
      <c r="E29" s="26">
        <v>8.4499999999999993</v>
      </c>
      <c r="F29" s="27">
        <f t="shared" si="0"/>
        <v>1.69</v>
      </c>
      <c r="H29">
        <v>200</v>
      </c>
      <c r="I29" t="s">
        <v>30</v>
      </c>
      <c r="J29">
        <f>200*367/100</f>
        <v>734</v>
      </c>
      <c r="K29">
        <f>200*13.8/100</f>
        <v>27.6</v>
      </c>
      <c r="L29">
        <f>200*34.6/100</f>
        <v>69.2</v>
      </c>
    </row>
    <row r="30" spans="1:13" x14ac:dyDescent="0.25">
      <c r="B30" s="24">
        <v>0.3</v>
      </c>
      <c r="C30" s="25"/>
      <c r="D30" s="25" t="s">
        <v>31</v>
      </c>
      <c r="E30" s="26">
        <v>0.98</v>
      </c>
      <c r="F30" s="27">
        <f t="shared" si="0"/>
        <v>0.29399999999999998</v>
      </c>
      <c r="H30">
        <v>300</v>
      </c>
      <c r="I30" t="s">
        <v>31</v>
      </c>
      <c r="J30">
        <f>300*363/100</f>
        <v>1089</v>
      </c>
      <c r="K30">
        <f>300*7.4/100</f>
        <v>22.2</v>
      </c>
      <c r="L30">
        <f>300*0.5/100</f>
        <v>1.5</v>
      </c>
      <c r="M30">
        <f>300*79.6/100</f>
        <v>238.8</v>
      </c>
    </row>
    <row r="31" spans="1:13" x14ac:dyDescent="0.25">
      <c r="B31" s="24">
        <v>0.2</v>
      </c>
      <c r="C31" s="25"/>
      <c r="D31" s="25" t="s">
        <v>53</v>
      </c>
      <c r="E31" s="26">
        <v>2.2999999999999998</v>
      </c>
      <c r="F31" s="27">
        <f t="shared" si="0"/>
        <v>0.45999999999999996</v>
      </c>
      <c r="H31">
        <v>200</v>
      </c>
      <c r="I31" t="s">
        <v>54</v>
      </c>
      <c r="J31">
        <f>200*23/100</f>
        <v>46</v>
      </c>
      <c r="K31">
        <f>200*2/100</f>
        <v>4</v>
      </c>
      <c r="L31">
        <v>0</v>
      </c>
      <c r="M31">
        <f>200*3.9/100</f>
        <v>7.8</v>
      </c>
    </row>
    <row r="32" spans="1:13" x14ac:dyDescent="0.25">
      <c r="B32" s="24">
        <v>0.15</v>
      </c>
      <c r="C32" s="25"/>
      <c r="D32" s="25" t="s">
        <v>14</v>
      </c>
      <c r="E32" s="26">
        <v>0.35</v>
      </c>
      <c r="F32" s="27">
        <f t="shared" si="0"/>
        <v>5.2499999999999998E-2</v>
      </c>
      <c r="H32">
        <v>150</v>
      </c>
      <c r="I32" t="s">
        <v>14</v>
      </c>
      <c r="J32">
        <f>150*19/100</f>
        <v>28.5</v>
      </c>
      <c r="K32">
        <f>0.6*150/100</f>
        <v>0.9</v>
      </c>
      <c r="L32">
        <v>0</v>
      </c>
      <c r="M32">
        <f>150*4.4/100</f>
        <v>6.6</v>
      </c>
    </row>
    <row r="33" spans="2:13" x14ac:dyDescent="0.25">
      <c r="B33" s="24">
        <v>0.1</v>
      </c>
      <c r="C33" s="25"/>
      <c r="D33" s="25" t="s">
        <v>55</v>
      </c>
      <c r="E33" s="26">
        <v>0.45</v>
      </c>
      <c r="F33" s="27">
        <f t="shared" si="0"/>
        <v>4.5000000000000005E-2</v>
      </c>
      <c r="H33">
        <v>100</v>
      </c>
      <c r="I33" t="s">
        <v>55</v>
      </c>
      <c r="J33">
        <f>17</f>
        <v>17</v>
      </c>
      <c r="K33">
        <v>0.9</v>
      </c>
      <c r="L33">
        <v>0.2</v>
      </c>
      <c r="M33">
        <v>3.1</v>
      </c>
    </row>
    <row r="34" spans="2:13" x14ac:dyDescent="0.25">
      <c r="B34" s="24">
        <v>0.01</v>
      </c>
      <c r="C34" s="25"/>
      <c r="D34" s="25" t="s">
        <v>35</v>
      </c>
      <c r="E34" s="26">
        <v>5.99</v>
      </c>
      <c r="F34" s="27">
        <f t="shared" si="0"/>
        <v>5.9900000000000002E-2</v>
      </c>
      <c r="H34">
        <v>10</v>
      </c>
      <c r="I34" t="s">
        <v>35</v>
      </c>
      <c r="J34">
        <v>6.7</v>
      </c>
      <c r="K34">
        <v>0.38</v>
      </c>
      <c r="L34">
        <v>0.06</v>
      </c>
      <c r="M34">
        <v>1.1299999999999999</v>
      </c>
    </row>
    <row r="35" spans="2:13" x14ac:dyDescent="0.25">
      <c r="B35" s="24">
        <v>8.0000000000000002E-3</v>
      </c>
      <c r="C35" s="25"/>
      <c r="D35" s="25" t="s">
        <v>32</v>
      </c>
      <c r="E35" s="37">
        <v>199.58</v>
      </c>
      <c r="F35" s="27">
        <f t="shared" si="0"/>
        <v>1.5966400000000001</v>
      </c>
    </row>
    <row r="36" spans="2:13" x14ac:dyDescent="0.25">
      <c r="B36" s="24">
        <v>0.01</v>
      </c>
      <c r="C36" s="25"/>
      <c r="D36" s="25" t="s">
        <v>33</v>
      </c>
      <c r="E36" s="37">
        <v>40.5</v>
      </c>
      <c r="F36" s="27">
        <f t="shared" si="0"/>
        <v>0.40500000000000003</v>
      </c>
    </row>
    <row r="37" spans="2:13" x14ac:dyDescent="0.25">
      <c r="B37" s="24">
        <v>0.01</v>
      </c>
      <c r="C37" s="25"/>
      <c r="D37" s="25" t="s">
        <v>34</v>
      </c>
      <c r="E37" s="38">
        <v>75</v>
      </c>
      <c r="F37" s="27">
        <f t="shared" si="0"/>
        <v>0.75</v>
      </c>
    </row>
    <row r="38" spans="2:13" x14ac:dyDescent="0.25">
      <c r="B38" s="24">
        <v>8.0000000000000002E-3</v>
      </c>
      <c r="C38" s="25"/>
      <c r="D38" s="25" t="s">
        <v>18</v>
      </c>
      <c r="E38" s="25">
        <v>0.25</v>
      </c>
      <c r="F38" s="27">
        <f t="shared" si="0"/>
        <v>2E-3</v>
      </c>
    </row>
    <row r="39" spans="2:13" x14ac:dyDescent="0.25">
      <c r="B39" s="24">
        <v>0.03</v>
      </c>
      <c r="C39" s="25"/>
      <c r="D39" s="25" t="s">
        <v>19</v>
      </c>
      <c r="E39" s="25">
        <v>5.99</v>
      </c>
      <c r="F39" s="27">
        <f t="shared" si="0"/>
        <v>0.1797</v>
      </c>
      <c r="H39">
        <v>30</v>
      </c>
      <c r="I39" t="s">
        <v>19</v>
      </c>
      <c r="J39">
        <v>170</v>
      </c>
      <c r="K39">
        <v>0.03</v>
      </c>
      <c r="L39">
        <v>30</v>
      </c>
      <c r="M39">
        <v>0</v>
      </c>
    </row>
    <row r="40" spans="2:13" x14ac:dyDescent="0.25">
      <c r="B40" s="24">
        <v>1E-3</v>
      </c>
      <c r="C40" s="25"/>
      <c r="D40" s="25" t="s">
        <v>36</v>
      </c>
      <c r="E40" s="37">
        <v>59.35</v>
      </c>
      <c r="F40" s="27">
        <f t="shared" si="0"/>
        <v>5.935E-2</v>
      </c>
    </row>
    <row r="41" spans="2:13" x14ac:dyDescent="0.25">
      <c r="B41" s="28">
        <v>0.1</v>
      </c>
      <c r="C41" s="29"/>
      <c r="D41" s="30" t="s">
        <v>37</v>
      </c>
      <c r="E41" s="39">
        <v>1.0900000000000001</v>
      </c>
      <c r="F41" s="27">
        <f t="shared" si="0"/>
        <v>0.10900000000000001</v>
      </c>
      <c r="H41">
        <v>100</v>
      </c>
      <c r="I41" t="s">
        <v>37</v>
      </c>
      <c r="J41">
        <v>42</v>
      </c>
      <c r="K41">
        <v>1.1000000000000001</v>
      </c>
      <c r="L41">
        <v>0.2</v>
      </c>
      <c r="M41">
        <v>8.9</v>
      </c>
    </row>
    <row r="42" spans="2:13" x14ac:dyDescent="0.25">
      <c r="B42" s="24"/>
      <c r="C42" s="25"/>
      <c r="D42" s="24"/>
      <c r="E42" s="25"/>
      <c r="F42" s="27">
        <f t="shared" si="0"/>
        <v>0</v>
      </c>
    </row>
    <row r="43" spans="2:13" x14ac:dyDescent="0.25">
      <c r="B43" s="24"/>
      <c r="C43" s="25"/>
      <c r="D43" s="24"/>
      <c r="E43" s="25"/>
      <c r="F43" s="27">
        <f t="shared" si="0"/>
        <v>0</v>
      </c>
      <c r="I43" s="40" t="s">
        <v>51</v>
      </c>
      <c r="J43" s="40">
        <f>J27+J28+J29+J30+J31+J32+J33+J34+J39+J41</f>
        <v>3591.2</v>
      </c>
      <c r="K43" s="40">
        <f>K27+K28+K29+K30+K31+K32+K33+K39+K41</f>
        <v>309.92999999999995</v>
      </c>
      <c r="L43" s="40">
        <f>L27+L28+L29+L30+L33+L34+L39+L41</f>
        <v>150.36000000000001</v>
      </c>
      <c r="M43" s="40">
        <f>M30+M31+M32+M33+M34+M41</f>
        <v>266.33</v>
      </c>
    </row>
    <row r="44" spans="2:13" x14ac:dyDescent="0.25">
      <c r="B44" s="24"/>
      <c r="C44" s="25"/>
      <c r="D44" s="24"/>
      <c r="E44" s="25"/>
      <c r="F44" s="27">
        <f t="shared" si="0"/>
        <v>0</v>
      </c>
      <c r="I44" s="40" t="s">
        <v>56</v>
      </c>
      <c r="J44" s="40">
        <f>J43/4</f>
        <v>897.8</v>
      </c>
      <c r="K44" s="40">
        <f>K43/4</f>
        <v>77.482499999999987</v>
      </c>
      <c r="L44" s="40">
        <f>L43/4</f>
        <v>37.590000000000003</v>
      </c>
      <c r="M44" s="40">
        <f>M43/4</f>
        <v>66.582499999999996</v>
      </c>
    </row>
    <row r="45" spans="2:13" x14ac:dyDescent="0.25">
      <c r="B45" s="24"/>
      <c r="C45" s="25"/>
      <c r="D45" s="24"/>
      <c r="E45" s="25"/>
      <c r="F45" s="27">
        <f t="shared" si="0"/>
        <v>0</v>
      </c>
    </row>
    <row r="46" spans="2:13" ht="15.75" thickBot="1" x14ac:dyDescent="0.3">
      <c r="B46" s="31"/>
      <c r="C46" s="32"/>
      <c r="D46" s="31"/>
      <c r="E46" s="32"/>
      <c r="F46" s="33">
        <f t="shared" si="0"/>
        <v>0</v>
      </c>
    </row>
    <row r="47" spans="2:13" x14ac:dyDescent="0.25">
      <c r="E47" s="15"/>
      <c r="F47" s="34"/>
    </row>
    <row r="48" spans="2:13" ht="15.75" thickBot="1" x14ac:dyDescent="0.3">
      <c r="B48" s="35"/>
      <c r="C48" s="35"/>
      <c r="D48" s="35"/>
      <c r="E48" s="35"/>
      <c r="F48" s="35"/>
    </row>
    <row r="49" spans="2:6" x14ac:dyDescent="0.25">
      <c r="D49" s="15" t="s">
        <v>20</v>
      </c>
      <c r="E49" s="52">
        <f>F27+F28+F29+F30+F31+F32+F33+F34+F36+F37+F38+F39+F40+F41+F42+F44+F45+F46</f>
        <v>7.6824500000000002</v>
      </c>
      <c r="F49" s="52"/>
    </row>
    <row r="50" spans="2:6" x14ac:dyDescent="0.25">
      <c r="D50" s="15" t="s">
        <v>21</v>
      </c>
      <c r="E50" s="58">
        <f>E49/4</f>
        <v>1.9206125000000001</v>
      </c>
      <c r="F50" s="53"/>
    </row>
    <row r="51" spans="2:6" ht="15.75" thickBot="1" x14ac:dyDescent="0.3">
      <c r="B51" s="35"/>
      <c r="C51" s="35"/>
      <c r="D51" s="36" t="s">
        <v>22</v>
      </c>
      <c r="E51" s="54"/>
      <c r="F51" s="54"/>
    </row>
    <row r="53" spans="2:6" ht="15.75" thickBot="1" x14ac:dyDescent="0.3">
      <c r="B53" s="35"/>
      <c r="C53" s="35"/>
      <c r="D53" s="35"/>
      <c r="E53" s="35"/>
      <c r="F53" s="35"/>
    </row>
    <row r="54" spans="2:6" x14ac:dyDescent="0.25">
      <c r="B54" s="20" t="s">
        <v>23</v>
      </c>
      <c r="C54" s="51"/>
      <c r="D54" s="51"/>
      <c r="E54" s="51"/>
      <c r="F54" s="51"/>
    </row>
    <row r="55" spans="2:6" x14ac:dyDescent="0.25">
      <c r="C55" s="51" t="s">
        <v>38</v>
      </c>
      <c r="D55" s="51"/>
      <c r="E55" s="51"/>
      <c r="F55" s="51"/>
    </row>
    <row r="56" spans="2:6" x14ac:dyDescent="0.25">
      <c r="C56" s="51" t="s">
        <v>39</v>
      </c>
      <c r="D56" s="51"/>
      <c r="E56" s="51"/>
      <c r="F56" s="51"/>
    </row>
    <row r="57" spans="2:6" x14ac:dyDescent="0.25">
      <c r="C57" s="51" t="s">
        <v>40</v>
      </c>
      <c r="D57" s="51"/>
      <c r="E57" s="51"/>
      <c r="F57" s="51"/>
    </row>
    <row r="58" spans="2:6" x14ac:dyDescent="0.25">
      <c r="C58" s="51" t="s">
        <v>42</v>
      </c>
      <c r="D58" s="51"/>
      <c r="E58" s="51"/>
      <c r="F58" s="51"/>
    </row>
    <row r="59" spans="2:6" x14ac:dyDescent="0.25">
      <c r="C59" s="51" t="s">
        <v>43</v>
      </c>
      <c r="D59" s="51"/>
      <c r="E59" s="51"/>
      <c r="F59" s="51"/>
    </row>
    <row r="60" spans="2:6" x14ac:dyDescent="0.25">
      <c r="C60" s="51" t="s">
        <v>44</v>
      </c>
      <c r="D60" s="51"/>
      <c r="E60" s="51"/>
      <c r="F60" s="51"/>
    </row>
    <row r="61" spans="2:6" x14ac:dyDescent="0.25">
      <c r="C61" s="51" t="s">
        <v>72</v>
      </c>
      <c r="D61" s="51"/>
      <c r="E61" s="51"/>
      <c r="F61" s="51"/>
    </row>
    <row r="62" spans="2:6" x14ac:dyDescent="0.25">
      <c r="C62" s="51"/>
      <c r="D62" s="51"/>
      <c r="E62" s="51"/>
      <c r="F62" s="51"/>
    </row>
  </sheetData>
  <mergeCells count="21">
    <mergeCell ref="H10:H13"/>
    <mergeCell ref="C62:F62"/>
    <mergeCell ref="E49:F49"/>
    <mergeCell ref="E50:F50"/>
    <mergeCell ref="E51:F51"/>
    <mergeCell ref="C54:F54"/>
    <mergeCell ref="C55:F55"/>
    <mergeCell ref="C56:F56"/>
    <mergeCell ref="C57:F57"/>
    <mergeCell ref="C58:F58"/>
    <mergeCell ref="C59:F59"/>
    <mergeCell ref="C60:F60"/>
    <mergeCell ref="C61:F61"/>
    <mergeCell ref="B17:D17"/>
    <mergeCell ref="F17:G23"/>
    <mergeCell ref="B19:D19"/>
    <mergeCell ref="A23:B23"/>
    <mergeCell ref="A2:A4"/>
    <mergeCell ref="E2:G3"/>
    <mergeCell ref="C8:E8"/>
    <mergeCell ref="A10:G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topLeftCell="A38" workbookViewId="0">
      <selection activeCell="H3" sqref="H3"/>
    </sheetView>
  </sheetViews>
  <sheetFormatPr defaultRowHeight="15" x14ac:dyDescent="0.25"/>
  <cols>
    <col min="4" max="4" width="32.5703125" customWidth="1"/>
    <col min="5" max="5" width="21.7109375" customWidth="1"/>
    <col min="7" max="7" width="22" customWidth="1"/>
    <col min="8" max="8" width="10.140625" customWidth="1"/>
  </cols>
  <sheetData>
    <row r="1" spans="1:8" ht="23.25" x14ac:dyDescent="0.35">
      <c r="A1" s="1"/>
      <c r="B1" s="1"/>
      <c r="C1" s="1"/>
      <c r="D1" s="1"/>
      <c r="E1" s="1"/>
      <c r="F1" s="1"/>
      <c r="G1" s="1"/>
      <c r="H1" s="2"/>
    </row>
    <row r="2" spans="1:8" ht="43.5" customHeight="1" x14ac:dyDescent="0.3">
      <c r="A2" s="42"/>
      <c r="B2" s="3"/>
      <c r="C2" s="4"/>
      <c r="D2" s="5" t="s">
        <v>0</v>
      </c>
      <c r="E2" s="45"/>
      <c r="F2" s="45"/>
      <c r="G2" s="45"/>
      <c r="H2" s="2"/>
    </row>
    <row r="3" spans="1:8" ht="14.25" customHeight="1" x14ac:dyDescent="0.3">
      <c r="A3" s="43"/>
      <c r="B3" s="3"/>
      <c r="C3" s="4"/>
      <c r="D3" s="6" t="s">
        <v>1</v>
      </c>
      <c r="E3" s="45"/>
      <c r="F3" s="45"/>
      <c r="G3" s="45"/>
      <c r="H3" s="2"/>
    </row>
    <row r="4" spans="1:8" ht="23.25" x14ac:dyDescent="0.35">
      <c r="A4" s="44"/>
      <c r="B4" s="3"/>
      <c r="C4" s="4"/>
      <c r="D4" s="7"/>
      <c r="E4" s="8"/>
      <c r="F4" s="1"/>
      <c r="G4" s="1"/>
      <c r="H4" s="2"/>
    </row>
    <row r="5" spans="1:8" ht="23.25" x14ac:dyDescent="0.35">
      <c r="A5" s="9"/>
      <c r="B5" s="3"/>
      <c r="C5" s="1"/>
      <c r="D5" s="10"/>
      <c r="E5" s="11"/>
      <c r="F5" s="1"/>
      <c r="G5" s="1"/>
      <c r="H5" s="2"/>
    </row>
    <row r="6" spans="1:8" ht="23.25" x14ac:dyDescent="0.35">
      <c r="A6" s="9"/>
      <c r="B6" s="1"/>
      <c r="C6" s="1"/>
      <c r="D6" s="10"/>
      <c r="E6" s="1"/>
      <c r="F6" s="1"/>
      <c r="G6" s="1"/>
      <c r="H6" s="2"/>
    </row>
    <row r="7" spans="1:8" ht="23.25" x14ac:dyDescent="0.35">
      <c r="A7" s="9"/>
      <c r="B7" s="1"/>
      <c r="C7" s="10"/>
      <c r="D7" s="10"/>
      <c r="E7" s="10"/>
      <c r="F7" s="1"/>
      <c r="G7" s="1"/>
      <c r="H7" s="2"/>
    </row>
    <row r="8" spans="1:8" ht="23.25" x14ac:dyDescent="0.35">
      <c r="A8" s="9"/>
      <c r="B8" s="12"/>
      <c r="C8" s="46" t="s">
        <v>27</v>
      </c>
      <c r="D8" s="47"/>
      <c r="E8" s="47"/>
      <c r="F8" s="13"/>
      <c r="G8" s="13"/>
      <c r="H8" s="14"/>
    </row>
    <row r="9" spans="1:8" ht="23.25" x14ac:dyDescent="0.35">
      <c r="A9" s="9"/>
      <c r="B9" s="1"/>
      <c r="C9" s="1"/>
      <c r="D9" s="1"/>
      <c r="E9" s="1"/>
      <c r="F9" s="1"/>
      <c r="G9" s="1"/>
      <c r="H9" s="2"/>
    </row>
    <row r="10" spans="1:8" x14ac:dyDescent="0.25">
      <c r="A10" s="48" t="s">
        <v>2</v>
      </c>
      <c r="B10" s="48"/>
      <c r="C10" s="48"/>
      <c r="D10" s="48"/>
      <c r="E10" s="48"/>
      <c r="F10" s="48"/>
      <c r="G10" s="48"/>
      <c r="H10" s="49"/>
    </row>
    <row r="11" spans="1:8" x14ac:dyDescent="0.25">
      <c r="A11" s="48"/>
      <c r="B11" s="48"/>
      <c r="C11" s="48"/>
      <c r="D11" s="48"/>
      <c r="E11" s="48"/>
      <c r="F11" s="48"/>
      <c r="G11" s="48"/>
      <c r="H11" s="49"/>
    </row>
    <row r="12" spans="1:8" x14ac:dyDescent="0.25">
      <c r="A12" s="48"/>
      <c r="B12" s="48"/>
      <c r="C12" s="48"/>
      <c r="D12" s="48"/>
      <c r="E12" s="48"/>
      <c r="F12" s="48"/>
      <c r="G12" s="48"/>
      <c r="H12" s="49"/>
    </row>
    <row r="13" spans="1:8" x14ac:dyDescent="0.25">
      <c r="A13" s="48"/>
      <c r="B13" s="48"/>
      <c r="C13" s="48"/>
      <c r="D13" s="48"/>
      <c r="E13" s="48"/>
      <c r="F13" s="48"/>
      <c r="G13" s="48"/>
      <c r="H13" s="50"/>
    </row>
    <row r="17" spans="1:13" ht="15.75" thickBot="1" x14ac:dyDescent="0.3">
      <c r="A17" s="15" t="s">
        <v>3</v>
      </c>
      <c r="B17" s="55" t="s">
        <v>57</v>
      </c>
      <c r="C17" s="55"/>
      <c r="D17" s="55"/>
      <c r="E17" s="15" t="s">
        <v>4</v>
      </c>
      <c r="F17" s="56"/>
      <c r="G17" s="56"/>
    </row>
    <row r="18" spans="1:13" ht="15.75" x14ac:dyDescent="0.3">
      <c r="A18" s="15"/>
      <c r="B18" s="16"/>
      <c r="C18" s="16"/>
      <c r="D18" s="16"/>
      <c r="E18" s="17"/>
      <c r="F18" s="56"/>
      <c r="G18" s="56"/>
    </row>
    <row r="19" spans="1:13" ht="16.5" thickBot="1" x14ac:dyDescent="0.35">
      <c r="A19" s="15" t="s">
        <v>5</v>
      </c>
      <c r="B19" s="57"/>
      <c r="C19" s="57"/>
      <c r="D19" s="57"/>
      <c r="E19" s="17"/>
      <c r="F19" s="56"/>
      <c r="G19" s="56"/>
    </row>
    <row r="20" spans="1:13" ht="15.75" x14ac:dyDescent="0.3">
      <c r="A20" s="15"/>
      <c r="B20" s="16"/>
      <c r="C20" s="16"/>
      <c r="D20" s="16"/>
      <c r="E20" s="17"/>
      <c r="F20" s="56"/>
      <c r="G20" s="56"/>
    </row>
    <row r="21" spans="1:13" ht="16.5" thickBot="1" x14ac:dyDescent="0.35">
      <c r="A21" s="15" t="s">
        <v>6</v>
      </c>
      <c r="B21" s="18">
        <v>4</v>
      </c>
      <c r="C21" s="16"/>
      <c r="D21" s="16"/>
      <c r="E21" s="17"/>
      <c r="F21" s="56"/>
      <c r="G21" s="56"/>
    </row>
    <row r="22" spans="1:13" ht="15.75" x14ac:dyDescent="0.3">
      <c r="A22" s="16"/>
      <c r="B22" s="16"/>
      <c r="C22" s="16"/>
      <c r="D22" s="16"/>
      <c r="E22" s="17"/>
      <c r="F22" s="56"/>
      <c r="G22" s="56"/>
    </row>
    <row r="23" spans="1:13" ht="16.5" thickBot="1" x14ac:dyDescent="0.35">
      <c r="A23" s="41" t="s">
        <v>7</v>
      </c>
      <c r="B23" s="41"/>
      <c r="C23" s="19"/>
      <c r="D23" s="16"/>
      <c r="E23" s="17"/>
      <c r="F23" s="56"/>
      <c r="G23" s="56"/>
    </row>
    <row r="24" spans="1:13" ht="15.75" x14ac:dyDescent="0.3">
      <c r="A24" s="20"/>
      <c r="B24" s="16"/>
      <c r="C24" s="16"/>
      <c r="D24" s="16"/>
      <c r="E24" s="16"/>
      <c r="F24" s="16"/>
      <c r="G24" s="16"/>
    </row>
    <row r="25" spans="1:13" ht="15.75" x14ac:dyDescent="0.3">
      <c r="A25" s="16"/>
      <c r="B25" s="16"/>
      <c r="C25" s="16"/>
      <c r="D25" s="16"/>
      <c r="E25" s="16"/>
      <c r="F25" s="16"/>
      <c r="G25" s="16"/>
    </row>
    <row r="26" spans="1:13" ht="15.75" thickBot="1" x14ac:dyDescent="0.3">
      <c r="B26" s="21" t="s">
        <v>8</v>
      </c>
      <c r="C26" s="22" t="s">
        <v>9</v>
      </c>
      <c r="D26" s="22" t="s">
        <v>10</v>
      </c>
      <c r="E26" s="22" t="s">
        <v>11</v>
      </c>
      <c r="F26" s="21" t="s">
        <v>12</v>
      </c>
      <c r="G26" s="23"/>
      <c r="H26" s="23"/>
      <c r="J26" t="s">
        <v>46</v>
      </c>
      <c r="K26" t="s">
        <v>47</v>
      </c>
      <c r="L26" t="s">
        <v>48</v>
      </c>
      <c r="M26" t="s">
        <v>67</v>
      </c>
    </row>
    <row r="27" spans="1:13" x14ac:dyDescent="0.25">
      <c r="B27" s="24">
        <v>7.4999999999999997E-2</v>
      </c>
      <c r="C27" s="25"/>
      <c r="D27" s="25" t="s">
        <v>58</v>
      </c>
      <c r="E27" s="26">
        <v>2.5</v>
      </c>
      <c r="F27" s="27">
        <f>E27*B27</f>
        <v>0.1875</v>
      </c>
      <c r="H27">
        <v>75</v>
      </c>
      <c r="I27" t="s">
        <v>68</v>
      </c>
      <c r="J27">
        <f>75*366/100</f>
        <v>274.5</v>
      </c>
      <c r="K27">
        <f>75*8/100</f>
        <v>6</v>
      </c>
      <c r="L27">
        <f>75*3/100</f>
        <v>2.25</v>
      </c>
      <c r="M27">
        <f>75*76/100</f>
        <v>57</v>
      </c>
    </row>
    <row r="28" spans="1:13" x14ac:dyDescent="0.25">
      <c r="B28" s="24">
        <v>0.25</v>
      </c>
      <c r="C28" s="25"/>
      <c r="D28" s="25" t="s">
        <v>59</v>
      </c>
      <c r="E28" s="26">
        <v>1.58</v>
      </c>
      <c r="F28" s="27">
        <f>E28*B28</f>
        <v>0.39500000000000002</v>
      </c>
      <c r="H28">
        <v>250</v>
      </c>
      <c r="I28" t="s">
        <v>69</v>
      </c>
      <c r="J28">
        <f>250*96/100</f>
        <v>240</v>
      </c>
      <c r="K28">
        <f>250*4.1/100</f>
        <v>10.25</v>
      </c>
      <c r="L28">
        <f>250*2/100</f>
        <v>5</v>
      </c>
      <c r="M28">
        <f>250*15.3/100</f>
        <v>38.25</v>
      </c>
    </row>
    <row r="29" spans="1:13" x14ac:dyDescent="0.25">
      <c r="B29" s="24">
        <v>0.3</v>
      </c>
      <c r="C29" s="25"/>
      <c r="D29" s="25" t="s">
        <v>60</v>
      </c>
      <c r="E29" s="26">
        <v>2.58</v>
      </c>
      <c r="F29" s="27">
        <f>E29*B29</f>
        <v>0.77400000000000002</v>
      </c>
      <c r="H29">
        <v>300</v>
      </c>
      <c r="I29" t="s">
        <v>60</v>
      </c>
      <c r="J29">
        <f>300*29/100</f>
        <v>87</v>
      </c>
      <c r="K29">
        <f>300*29/100</f>
        <v>87</v>
      </c>
      <c r="L29">
        <f>300*0.4/100</f>
        <v>1.2</v>
      </c>
      <c r="M29">
        <f>300*5.3/100</f>
        <v>15.9</v>
      </c>
    </row>
    <row r="30" spans="1:13" x14ac:dyDescent="0.25">
      <c r="B30" s="24">
        <v>5.0000000000000001E-3</v>
      </c>
      <c r="C30" s="25"/>
      <c r="D30" s="25" t="s">
        <v>61</v>
      </c>
      <c r="E30" s="26">
        <v>19.8</v>
      </c>
      <c r="F30" s="27">
        <f>E30*B30</f>
        <v>9.9000000000000005E-2</v>
      </c>
      <c r="H30" s="40"/>
      <c r="I30" s="40" t="s">
        <v>51</v>
      </c>
      <c r="J30" s="40">
        <f>J27+J28+J29</f>
        <v>601.5</v>
      </c>
      <c r="K30" s="40">
        <f>K27+K28+K29</f>
        <v>103.25</v>
      </c>
      <c r="L30" s="40">
        <f>L27+L28+L29</f>
        <v>8.4499999999999993</v>
      </c>
      <c r="M30" s="40">
        <f>M27+M28+M29</f>
        <v>111.15</v>
      </c>
    </row>
    <row r="31" spans="1:13" x14ac:dyDescent="0.25">
      <c r="B31" s="24"/>
      <c r="C31" s="25"/>
      <c r="D31" s="25"/>
      <c r="E31" s="26"/>
      <c r="F31" s="27"/>
      <c r="H31" s="40"/>
      <c r="I31" s="40" t="s">
        <v>56</v>
      </c>
      <c r="J31" s="40">
        <f>J30/4</f>
        <v>150.375</v>
      </c>
      <c r="K31" s="40">
        <f>K30/4</f>
        <v>25.8125</v>
      </c>
      <c r="L31" s="40">
        <f>L30/4</f>
        <v>2.1124999999999998</v>
      </c>
      <c r="M31" s="40">
        <f>M30/4</f>
        <v>27.787500000000001</v>
      </c>
    </row>
    <row r="32" spans="1:13" x14ac:dyDescent="0.25">
      <c r="B32" s="24"/>
      <c r="C32" s="25"/>
      <c r="D32" s="25"/>
      <c r="E32" s="26"/>
      <c r="F32" s="27"/>
    </row>
    <row r="33" spans="2:6" x14ac:dyDescent="0.25">
      <c r="B33" s="24"/>
      <c r="C33" s="25"/>
      <c r="D33" s="25"/>
      <c r="E33" s="26"/>
      <c r="F33" s="27"/>
    </row>
    <row r="34" spans="2:6" x14ac:dyDescent="0.25">
      <c r="B34" s="24"/>
      <c r="C34" s="25"/>
      <c r="D34" s="25"/>
      <c r="E34" s="26"/>
      <c r="F34" s="27"/>
    </row>
    <row r="35" spans="2:6" x14ac:dyDescent="0.25">
      <c r="B35" s="24"/>
      <c r="C35" s="25"/>
      <c r="D35" s="25"/>
      <c r="E35" s="37"/>
      <c r="F35" s="27"/>
    </row>
    <row r="36" spans="2:6" x14ac:dyDescent="0.25">
      <c r="B36" s="24"/>
      <c r="C36" s="25"/>
      <c r="D36" s="25"/>
      <c r="E36" s="37"/>
      <c r="F36" s="27"/>
    </row>
    <row r="37" spans="2:6" x14ac:dyDescent="0.25">
      <c r="B37" s="24"/>
      <c r="C37" s="25"/>
      <c r="D37" s="25"/>
      <c r="E37" s="38"/>
      <c r="F37" s="27"/>
    </row>
    <row r="38" spans="2:6" x14ac:dyDescent="0.25">
      <c r="B38" s="24"/>
      <c r="C38" s="25"/>
      <c r="D38" s="25"/>
      <c r="E38" s="25"/>
      <c r="F38" s="27"/>
    </row>
    <row r="39" spans="2:6" x14ac:dyDescent="0.25">
      <c r="B39" s="24"/>
      <c r="C39" s="25"/>
      <c r="D39" s="25"/>
      <c r="E39" s="25"/>
      <c r="F39" s="27"/>
    </row>
    <row r="40" spans="2:6" x14ac:dyDescent="0.25">
      <c r="B40" s="24"/>
      <c r="C40" s="25"/>
      <c r="D40" s="25"/>
      <c r="E40" s="37"/>
      <c r="F40" s="27"/>
    </row>
    <row r="41" spans="2:6" x14ac:dyDescent="0.25">
      <c r="B41" s="28"/>
      <c r="C41" s="29"/>
      <c r="D41" s="30"/>
      <c r="E41" s="39"/>
      <c r="F41" s="27"/>
    </row>
    <row r="42" spans="2:6" x14ac:dyDescent="0.25">
      <c r="B42" s="24"/>
      <c r="C42" s="25"/>
      <c r="D42" s="24"/>
      <c r="E42" s="25"/>
      <c r="F42" s="27"/>
    </row>
    <row r="43" spans="2:6" x14ac:dyDescent="0.25">
      <c r="B43" s="24"/>
      <c r="C43" s="25"/>
      <c r="D43" s="24"/>
      <c r="E43" s="25"/>
      <c r="F43" s="27">
        <f t="shared" ref="F43:F46" si="0">E43*B43</f>
        <v>0</v>
      </c>
    </row>
    <row r="44" spans="2:6" x14ac:dyDescent="0.25">
      <c r="B44" s="24"/>
      <c r="C44" s="25"/>
      <c r="D44" s="24"/>
      <c r="E44" s="25"/>
      <c r="F44" s="27">
        <f t="shared" si="0"/>
        <v>0</v>
      </c>
    </row>
    <row r="45" spans="2:6" x14ac:dyDescent="0.25">
      <c r="B45" s="24"/>
      <c r="C45" s="25"/>
      <c r="D45" s="24"/>
      <c r="E45" s="25"/>
      <c r="F45" s="27">
        <f t="shared" si="0"/>
        <v>0</v>
      </c>
    </row>
    <row r="46" spans="2:6" ht="15.75" thickBot="1" x14ac:dyDescent="0.3">
      <c r="B46" s="31"/>
      <c r="C46" s="32"/>
      <c r="D46" s="31"/>
      <c r="E46" s="32"/>
      <c r="F46" s="33">
        <f t="shared" si="0"/>
        <v>0</v>
      </c>
    </row>
    <row r="47" spans="2:6" x14ac:dyDescent="0.25">
      <c r="E47" s="15"/>
      <c r="F47" s="34"/>
    </row>
    <row r="48" spans="2:6" ht="15.75" thickBot="1" x14ac:dyDescent="0.3">
      <c r="B48" s="35"/>
      <c r="C48" s="35"/>
      <c r="D48" s="35"/>
      <c r="E48" s="35"/>
      <c r="F48" s="35"/>
    </row>
    <row r="49" spans="2:6" x14ac:dyDescent="0.25">
      <c r="D49" s="15" t="s">
        <v>20</v>
      </c>
      <c r="E49" s="52">
        <f>F27+F28+F29+F30+F31+F32+F33+F34+F36+F37+F38+F39+F40+F41+F42+F44+F45+F46</f>
        <v>1.4555</v>
      </c>
      <c r="F49" s="52"/>
    </row>
    <row r="50" spans="2:6" x14ac:dyDescent="0.25">
      <c r="D50" s="15" t="s">
        <v>21</v>
      </c>
      <c r="E50" s="58">
        <f>E49/4</f>
        <v>0.363875</v>
      </c>
      <c r="F50" s="53"/>
    </row>
    <row r="51" spans="2:6" ht="15.75" thickBot="1" x14ac:dyDescent="0.3">
      <c r="B51" s="35"/>
      <c r="C51" s="35"/>
      <c r="D51" s="36" t="s">
        <v>22</v>
      </c>
      <c r="E51" s="54"/>
      <c r="F51" s="54"/>
    </row>
    <row r="53" spans="2:6" ht="15.75" thickBot="1" x14ac:dyDescent="0.3">
      <c r="B53" s="35"/>
      <c r="C53" s="35"/>
      <c r="D53" s="35"/>
      <c r="E53" s="35"/>
      <c r="F53" s="35"/>
    </row>
    <row r="54" spans="2:6" x14ac:dyDescent="0.25">
      <c r="B54" s="20" t="s">
        <v>23</v>
      </c>
      <c r="C54" s="51"/>
      <c r="D54" s="51"/>
      <c r="E54" s="51"/>
      <c r="F54" s="51"/>
    </row>
    <row r="55" spans="2:6" x14ac:dyDescent="0.25">
      <c r="C55" s="51" t="s">
        <v>62</v>
      </c>
      <c r="D55" s="51"/>
      <c r="E55" s="51"/>
      <c r="F55" s="51"/>
    </row>
    <row r="56" spans="2:6" x14ac:dyDescent="0.25">
      <c r="C56" s="51" t="s">
        <v>63</v>
      </c>
      <c r="D56" s="51"/>
      <c r="E56" s="51"/>
      <c r="F56" s="51"/>
    </row>
    <row r="57" spans="2:6" x14ac:dyDescent="0.25">
      <c r="C57" s="51" t="s">
        <v>65</v>
      </c>
      <c r="D57" s="51"/>
      <c r="E57" s="51"/>
      <c r="F57" s="51"/>
    </row>
    <row r="58" spans="2:6" x14ac:dyDescent="0.25">
      <c r="C58" s="51" t="s">
        <v>66</v>
      </c>
      <c r="D58" s="51"/>
      <c r="E58" s="51"/>
      <c r="F58" s="51"/>
    </row>
    <row r="59" spans="2:6" x14ac:dyDescent="0.25">
      <c r="C59" s="51" t="s">
        <v>64</v>
      </c>
      <c r="D59" s="51"/>
      <c r="E59" s="51"/>
      <c r="F59" s="51"/>
    </row>
    <row r="60" spans="2:6" x14ac:dyDescent="0.25">
      <c r="C60" s="51"/>
      <c r="D60" s="51"/>
      <c r="E60" s="51"/>
      <c r="F60" s="51"/>
    </row>
    <row r="61" spans="2:6" x14ac:dyDescent="0.25">
      <c r="C61" s="51"/>
      <c r="D61" s="51"/>
      <c r="E61" s="51"/>
      <c r="F61" s="51"/>
    </row>
    <row r="62" spans="2:6" x14ac:dyDescent="0.25">
      <c r="C62" s="51"/>
      <c r="D62" s="51"/>
      <c r="E62" s="51"/>
      <c r="F62" s="51"/>
    </row>
  </sheetData>
  <mergeCells count="21">
    <mergeCell ref="H10:H13"/>
    <mergeCell ref="C62:F62"/>
    <mergeCell ref="E49:F49"/>
    <mergeCell ref="E50:F50"/>
    <mergeCell ref="E51:F51"/>
    <mergeCell ref="C54:F54"/>
    <mergeCell ref="C55:F55"/>
    <mergeCell ref="C56:F56"/>
    <mergeCell ref="C57:F57"/>
    <mergeCell ref="C58:F58"/>
    <mergeCell ref="C59:F59"/>
    <mergeCell ref="C60:F60"/>
    <mergeCell ref="C61:F61"/>
    <mergeCell ref="B17:D17"/>
    <mergeCell ref="F17:G23"/>
    <mergeCell ref="B19:D19"/>
    <mergeCell ref="A23:B23"/>
    <mergeCell ref="A2:A4"/>
    <mergeCell ref="E2:G3"/>
    <mergeCell ref="C8:E8"/>
    <mergeCell ref="A10:G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Company>Escola Profissional da Mealhada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pgmadmin Programmadministrator</dc:creator>
  <cp:lastModifiedBy>Lina</cp:lastModifiedBy>
  <dcterms:created xsi:type="dcterms:W3CDTF">2017-03-27T09:52:27Z</dcterms:created>
  <dcterms:modified xsi:type="dcterms:W3CDTF">2017-03-30T17:05:55Z</dcterms:modified>
</cp:coreProperties>
</file>