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\Desktop\Ementas 2ºCozinha\"/>
    </mc:Choice>
  </mc:AlternateContent>
  <xr:revisionPtr revIDLastSave="0" documentId="13_ncr:1_{C81A957B-16A5-45EA-9E36-AA480EE6385A}" xr6:coauthVersionLast="36" xr6:coauthVersionMax="40" xr10:uidLastSave="{00000000-0000-0000-0000-000000000000}"/>
  <bookViews>
    <workbookView xWindow="0" yWindow="0" windowWidth="19200" windowHeight="6930" tabRatio="876" firstSheet="2" activeTab="7" xr2:uid="{00000000-000D-0000-FFFF-FFFF00000000}"/>
  </bookViews>
  <sheets>
    <sheet name="Chamuças de legumes" sheetId="1" r:id="rId1"/>
    <sheet name="Salada Primavera" sheetId="4" r:id="rId2"/>
    <sheet name="Molho Tzatziki" sheetId="6" r:id="rId3"/>
    <sheet name="Pescada em papelote de couve" sheetId="7" r:id="rId4"/>
    <sheet name="Gelado de laranja" sheetId="5" r:id="rId5"/>
    <sheet name="Água aromatizada" sheetId="8" r:id="rId6"/>
    <sheet name="Custo Total" sheetId="9" r:id="rId7"/>
    <sheet name="Calculo Energetico" sheetId="10" r:id="rId8"/>
  </sheets>
  <definedNames>
    <definedName name="_xlnm.Print_Area" localSheetId="0">'Chamuças de legumes'!$B$2:$O$44</definedName>
    <definedName name="_xlnm.Print_Area" localSheetId="4">'Gelado de laranja'!$B$2:$O$42</definedName>
    <definedName name="_xlnm.Print_Area" localSheetId="1">'Salada Primavera'!$B$2:$O$41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0" l="1"/>
  <c r="E36" i="10"/>
  <c r="D36" i="10"/>
  <c r="C36" i="10"/>
  <c r="M35" i="10"/>
  <c r="L35" i="10"/>
  <c r="K35" i="10"/>
  <c r="J35" i="10"/>
  <c r="M34" i="10"/>
  <c r="L34" i="10"/>
  <c r="K34" i="10"/>
  <c r="J34" i="10"/>
  <c r="M33" i="10"/>
  <c r="L33" i="10"/>
  <c r="K33" i="10"/>
  <c r="J33" i="10"/>
  <c r="M32" i="10"/>
  <c r="M36" i="10" s="1"/>
  <c r="L32" i="10"/>
  <c r="L36" i="10" s="1"/>
  <c r="K32" i="10"/>
  <c r="K36" i="10" s="1"/>
  <c r="J32" i="10"/>
  <c r="J36" i="10" s="1"/>
  <c r="C5" i="9" l="1"/>
  <c r="C3" i="9"/>
  <c r="D9" i="9"/>
  <c r="D8" i="9"/>
  <c r="C8" i="9"/>
  <c r="D7" i="9"/>
  <c r="C7" i="9"/>
  <c r="D6" i="9"/>
  <c r="C6" i="9"/>
  <c r="D5" i="9"/>
  <c r="D4" i="9"/>
  <c r="C4" i="9"/>
  <c r="D3" i="9"/>
  <c r="M14" i="8"/>
  <c r="C9" i="9" l="1"/>
  <c r="E19" i="8"/>
  <c r="G20" i="8" s="1"/>
  <c r="I19" i="8" s="1"/>
  <c r="K17" i="8"/>
  <c r="J17" i="8"/>
  <c r="N16" i="8"/>
  <c r="K16" i="8"/>
  <c r="J16" i="8"/>
  <c r="K15" i="8"/>
  <c r="J15" i="8"/>
  <c r="K14" i="8"/>
  <c r="J14" i="8"/>
  <c r="M13" i="8"/>
  <c r="K13" i="8"/>
  <c r="J13" i="8"/>
  <c r="M12" i="8"/>
  <c r="K12" i="8"/>
  <c r="J12" i="8"/>
  <c r="M11" i="8"/>
  <c r="K11" i="8"/>
  <c r="J11" i="8"/>
  <c r="M10" i="8"/>
  <c r="K10" i="8"/>
  <c r="J10" i="8"/>
  <c r="M9" i="8"/>
  <c r="K9" i="8"/>
  <c r="J9" i="8"/>
  <c r="M14" i="7"/>
  <c r="N14" i="7" s="1"/>
  <c r="M15" i="7"/>
  <c r="N15" i="7" s="1"/>
  <c r="M17" i="7"/>
  <c r="J18" i="7"/>
  <c r="M18" i="7" s="1"/>
  <c r="J19" i="7"/>
  <c r="M19" i="7" s="1"/>
  <c r="J20" i="7"/>
  <c r="M20" i="7" s="1"/>
  <c r="J21" i="7"/>
  <c r="M21" i="7" s="1"/>
  <c r="J16" i="7"/>
  <c r="M16" i="7" s="1"/>
  <c r="E25" i="7"/>
  <c r="G26" i="7" s="1"/>
  <c r="I25" i="7" s="1"/>
  <c r="J23" i="7"/>
  <c r="M23" i="7" s="1"/>
  <c r="J22" i="7"/>
  <c r="M22" i="7" s="1"/>
  <c r="J17" i="7"/>
  <c r="J13" i="7"/>
  <c r="M13" i="7" s="1"/>
  <c r="J12" i="7"/>
  <c r="M12" i="7" s="1"/>
  <c r="J11" i="7"/>
  <c r="M11" i="7" s="1"/>
  <c r="J10" i="7"/>
  <c r="M10" i="7" s="1"/>
  <c r="J9" i="7"/>
  <c r="M9" i="7" s="1"/>
  <c r="M18" i="8" l="1"/>
  <c r="K23" i="7"/>
  <c r="K21" i="7"/>
  <c r="K19" i="7"/>
  <c r="K17" i="7"/>
  <c r="K22" i="7"/>
  <c r="K20" i="7"/>
  <c r="K18" i="7"/>
  <c r="K16" i="7"/>
  <c r="K13" i="7"/>
  <c r="K12" i="7"/>
  <c r="K9" i="7"/>
  <c r="K10" i="7"/>
  <c r="K11" i="7"/>
  <c r="M24" i="7"/>
  <c r="E26" i="7" s="1"/>
  <c r="N9" i="6"/>
  <c r="M10" i="5"/>
  <c r="M11" i="5"/>
  <c r="M12" i="5"/>
  <c r="M13" i="5"/>
  <c r="M9" i="5"/>
  <c r="M9" i="6"/>
  <c r="J9" i="5"/>
  <c r="J10" i="5"/>
  <c r="J11" i="5"/>
  <c r="J12" i="5"/>
  <c r="J13" i="5"/>
  <c r="J14" i="5"/>
  <c r="J15" i="5"/>
  <c r="J16" i="5"/>
  <c r="J17" i="5"/>
  <c r="M16" i="4"/>
  <c r="E18" i="6"/>
  <c r="G19" i="6" s="1"/>
  <c r="I18" i="6" s="1"/>
  <c r="N16" i="6"/>
  <c r="K16" i="6"/>
  <c r="J16" i="6"/>
  <c r="K15" i="6"/>
  <c r="J15" i="6"/>
  <c r="M15" i="6" s="1"/>
  <c r="K14" i="6"/>
  <c r="J14" i="6"/>
  <c r="M14" i="6" s="1"/>
  <c r="K13" i="6"/>
  <c r="J13" i="6"/>
  <c r="M13" i="6" s="1"/>
  <c r="K12" i="6"/>
  <c r="J12" i="6"/>
  <c r="M12" i="6" s="1"/>
  <c r="K11" i="6"/>
  <c r="J11" i="6"/>
  <c r="M11" i="6" s="1"/>
  <c r="K10" i="6"/>
  <c r="J10" i="6"/>
  <c r="M10" i="6" s="1"/>
  <c r="K9" i="6"/>
  <c r="J9" i="6"/>
  <c r="J9" i="4"/>
  <c r="M9" i="4" s="1"/>
  <c r="J10" i="4"/>
  <c r="J11" i="4"/>
  <c r="M11" i="4" s="1"/>
  <c r="J12" i="4"/>
  <c r="M12" i="4" s="1"/>
  <c r="J13" i="4"/>
  <c r="M13" i="4" s="1"/>
  <c r="J14" i="4"/>
  <c r="M14" i="4" s="1"/>
  <c r="J15" i="4"/>
  <c r="M15" i="4" s="1"/>
  <c r="J16" i="4"/>
  <c r="N15" i="1"/>
  <c r="N16" i="1"/>
  <c r="N18" i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J16" i="1"/>
  <c r="J17" i="1"/>
  <c r="M17" i="1" s="1"/>
  <c r="J18" i="1"/>
  <c r="J19" i="1"/>
  <c r="E20" i="8" l="1"/>
  <c r="N14" i="8"/>
  <c r="I20" i="8"/>
  <c r="K20" i="8" s="1"/>
  <c r="N19" i="8" s="1"/>
  <c r="N20" i="8" s="1"/>
  <c r="N11" i="8"/>
  <c r="N9" i="8"/>
  <c r="N13" i="8"/>
  <c r="N10" i="8"/>
  <c r="N12" i="8"/>
  <c r="N16" i="7"/>
  <c r="N20" i="7"/>
  <c r="N19" i="7"/>
  <c r="N18" i="7"/>
  <c r="N17" i="7"/>
  <c r="N21" i="7"/>
  <c r="I26" i="7"/>
  <c r="N23" i="7"/>
  <c r="N12" i="7"/>
  <c r="N13" i="7"/>
  <c r="K26" i="7"/>
  <c r="N25" i="7" s="1"/>
  <c r="N26" i="7" s="1"/>
  <c r="N10" i="7"/>
  <c r="N22" i="7"/>
  <c r="N11" i="7"/>
  <c r="N9" i="7"/>
  <c r="M17" i="6"/>
  <c r="E19" i="6" s="1"/>
  <c r="N12" i="6"/>
  <c r="N14" i="6"/>
  <c r="N15" i="6"/>
  <c r="I19" i="6"/>
  <c r="E19" i="5"/>
  <c r="G20" i="5" s="1"/>
  <c r="I19" i="5" s="1"/>
  <c r="M18" i="5"/>
  <c r="E20" i="5" s="1"/>
  <c r="K17" i="5"/>
  <c r="N16" i="5"/>
  <c r="K16" i="5"/>
  <c r="K15" i="5"/>
  <c r="K14" i="5"/>
  <c r="K12" i="5"/>
  <c r="E18" i="4"/>
  <c r="G19" i="4" s="1"/>
  <c r="I18" i="4" s="1"/>
  <c r="N16" i="4"/>
  <c r="K16" i="4"/>
  <c r="M10" i="4"/>
  <c r="M17" i="4"/>
  <c r="E19" i="4" s="1"/>
  <c r="E21" i="1"/>
  <c r="K11" i="1" s="1"/>
  <c r="K15" i="1"/>
  <c r="K16" i="1"/>
  <c r="N19" i="1"/>
  <c r="K17" i="1"/>
  <c r="K18" i="1"/>
  <c r="K19" i="1"/>
  <c r="M20" i="1"/>
  <c r="I20" i="5" l="1"/>
  <c r="K19" i="8"/>
  <c r="K25" i="7"/>
  <c r="N11" i="5"/>
  <c r="N13" i="5"/>
  <c r="N10" i="5"/>
  <c r="N12" i="5"/>
  <c r="N9" i="5"/>
  <c r="K13" i="5"/>
  <c r="K10" i="5"/>
  <c r="K11" i="5"/>
  <c r="K9" i="5"/>
  <c r="K20" i="5"/>
  <c r="N19" i="5" s="1"/>
  <c r="N20" i="5" s="1"/>
  <c r="N13" i="6"/>
  <c r="N10" i="6"/>
  <c r="N11" i="6"/>
  <c r="K19" i="6"/>
  <c r="N18" i="6" s="1"/>
  <c r="N19" i="6" s="1"/>
  <c r="N15" i="4"/>
  <c r="N9" i="4"/>
  <c r="N13" i="4"/>
  <c r="N14" i="4"/>
  <c r="N11" i="4"/>
  <c r="K14" i="4"/>
  <c r="K15" i="4"/>
  <c r="K13" i="4"/>
  <c r="N10" i="4"/>
  <c r="K10" i="4"/>
  <c r="K11" i="4"/>
  <c r="N12" i="4"/>
  <c r="I19" i="4"/>
  <c r="K12" i="4"/>
  <c r="K9" i="4"/>
  <c r="E22" i="1"/>
  <c r="N9" i="1"/>
  <c r="N11" i="1"/>
  <c r="N13" i="1"/>
  <c r="N17" i="1"/>
  <c r="N10" i="1"/>
  <c r="N12" i="1"/>
  <c r="N14" i="1"/>
  <c r="K14" i="1"/>
  <c r="K10" i="1"/>
  <c r="K13" i="1"/>
  <c r="K12" i="1"/>
  <c r="G22" i="1"/>
  <c r="I21" i="1" s="1"/>
  <c r="K9" i="1"/>
  <c r="I22" i="1"/>
  <c r="K22" i="1" s="1"/>
  <c r="N21" i="1" s="1"/>
  <c r="N22" i="1" s="1"/>
  <c r="K19" i="5" l="1"/>
  <c r="K18" i="6"/>
  <c r="K19" i="4"/>
  <c r="N18" i="4" s="1"/>
  <c r="N19" i="4" s="1"/>
  <c r="K21" i="1"/>
  <c r="K18" i="4" l="1"/>
</calcChain>
</file>

<file path=xl/sharedStrings.xml><?xml version="1.0" encoding="utf-8"?>
<sst xmlns="http://schemas.openxmlformats.org/spreadsheetml/2006/main" count="614" uniqueCount="300">
  <si>
    <t>Ref:</t>
  </si>
  <si>
    <t>Tipo:</t>
  </si>
  <si>
    <t>Entrada</t>
  </si>
  <si>
    <t>Nome Comercial</t>
  </si>
  <si>
    <t>Chamuças de legumes</t>
  </si>
  <si>
    <t>Nome Operacional</t>
  </si>
  <si>
    <t>Nº de Doses</t>
  </si>
  <si>
    <t>Ingredientes</t>
  </si>
  <si>
    <t>Medida</t>
  </si>
  <si>
    <t>QT L</t>
  </si>
  <si>
    <t>FC</t>
  </si>
  <si>
    <t>QT B</t>
  </si>
  <si>
    <t>CP</t>
  </si>
  <si>
    <t>P. Unit.</t>
  </si>
  <si>
    <t>P. Total</t>
  </si>
  <si>
    <t>CC</t>
  </si>
  <si>
    <t>Cebola</t>
  </si>
  <si>
    <t>Cenoura</t>
  </si>
  <si>
    <t>Alho Francês</t>
  </si>
  <si>
    <t>Cogumelos frescos</t>
  </si>
  <si>
    <t>Pimento encarnado</t>
  </si>
  <si>
    <t>Azeite</t>
  </si>
  <si>
    <t>Sal</t>
  </si>
  <si>
    <t>Coentros</t>
  </si>
  <si>
    <t>Tabasco</t>
  </si>
  <si>
    <t>Preço Total</t>
  </si>
  <si>
    <t>Produção</t>
  </si>
  <si>
    <t>IC</t>
  </si>
  <si>
    <t>P. Cap.</t>
  </si>
  <si>
    <t>PVB</t>
  </si>
  <si>
    <t>Marg. Cont.</t>
  </si>
  <si>
    <t>Custo Kg Prod.</t>
  </si>
  <si>
    <t>Prod. Líq.</t>
  </si>
  <si>
    <t>C. Dose</t>
  </si>
  <si>
    <t>PVL</t>
  </si>
  <si>
    <t>Rácio</t>
  </si>
  <si>
    <t>Empratamento</t>
  </si>
  <si>
    <t>Temp. e tempo de confeção</t>
  </si>
  <si>
    <t>Acondicionamento e validade</t>
  </si>
  <si>
    <t>Temperatura de conservação</t>
  </si>
  <si>
    <t>Alergenos</t>
  </si>
  <si>
    <t>Descrição e Modo de Preparação / Equipamentos</t>
  </si>
  <si>
    <t>Salada de Primavera</t>
  </si>
  <si>
    <t>Milho doce</t>
  </si>
  <si>
    <t>Couve roxa</t>
  </si>
  <si>
    <t>Alface</t>
  </si>
  <si>
    <t>Laranja</t>
  </si>
  <si>
    <t>Maçã Golden</t>
  </si>
  <si>
    <t>Sumo de limão</t>
  </si>
  <si>
    <t>Sobremesa</t>
  </si>
  <si>
    <t>Leite</t>
  </si>
  <si>
    <t>Raspa de laranja</t>
  </si>
  <si>
    <t>Sal fino</t>
  </si>
  <si>
    <t>q.b.</t>
  </si>
  <si>
    <t>Manteiga</t>
  </si>
  <si>
    <t>Kg.</t>
  </si>
  <si>
    <t>Lt.</t>
  </si>
  <si>
    <t>Massa filo (2 folhas)</t>
  </si>
  <si>
    <t>Em prato individual c/salada Primavera e molho</t>
  </si>
  <si>
    <t>Congeladas / 3 meses</t>
  </si>
  <si>
    <t>-18 ºC</t>
  </si>
  <si>
    <t>Glúten</t>
  </si>
  <si>
    <t xml:space="preserve">Descascar, lavar e cortar a cebola em juliana, a cenoura ralada, o alho francês em rodelas, os cogumelos em lâminas e o pimento vermelho em tiras finas.
Saltear os legumes num sauté quente com um pouco de azeite. Temperar com sal e tabasco e retirar do lume. Reservar.
Estender e pincelar com manteiga derretida as folhas de massa filo. Cortar em retângulos e colocar no canto de cada um deles uma pequena porção da mistura dos legumes. Fazer dobras em triângulos até ficar todos os lados fechados. Levar ao forno pré-aquecido a 180 ºC durante uns 15 minutos ou até as chamuças estarem douradas. Retirar do forno e reservar.
</t>
  </si>
  <si>
    <t>Tabua, faca de corte, faca de chef, descascador, taças de inox., sauté, pincel, forno, tabuleiro para forno.</t>
  </si>
  <si>
    <t>Queijo fresco</t>
  </si>
  <si>
    <t>Kiwi maduro</t>
  </si>
  <si>
    <t>Em prato individual c/chamuças de legumes e molho</t>
  </si>
  <si>
    <t>Consumir no dia</t>
  </si>
  <si>
    <t>+3 ºC</t>
  </si>
  <si>
    <t>Lacticínios</t>
  </si>
  <si>
    <t>Lavar e descascar as frutas e os legumes. Cortar o kiwi em meias luas finas, ralar a cenoura, cortar a laranja em cubos e a couve roja em juliana fina.
Juntar tudo numa taça e acrescentar o milho doce, envolver tudo. Juntar o queijo cortado em pedaços.</t>
  </si>
  <si>
    <t xml:space="preserve">Tabua, faca de corte, faca de chef, descascador, taça de inox.
</t>
  </si>
  <si>
    <t>Molho Tzatziki</t>
  </si>
  <si>
    <t>Em prato individual c/chamuças de legumes e a salada primavera</t>
  </si>
  <si>
    <t>Alho seco</t>
  </si>
  <si>
    <t>Iogurte natural</t>
  </si>
  <si>
    <t>Coentros frescos</t>
  </si>
  <si>
    <t>Pimenta preta moída</t>
  </si>
  <si>
    <t>Misturar numa taça o iogurte, o sumo de limão e o alho picado. Temperar com azeite, coentros picados, sal e pimenta.</t>
  </si>
  <si>
    <t>Taça de inox., varas, tabua, faca de corte, faca de chef.</t>
  </si>
  <si>
    <t>Gelado de laranja</t>
  </si>
  <si>
    <t>Laranjas</t>
  </si>
  <si>
    <t>Açúcar</t>
  </si>
  <si>
    <t>Folhas de hortelã</t>
  </si>
  <si>
    <t>Natas para bater</t>
  </si>
  <si>
    <t>Gemas de ovo</t>
  </si>
  <si>
    <t>Frutos vermelhos congelados</t>
  </si>
  <si>
    <t>Raspas de chocolate</t>
  </si>
  <si>
    <t>Dentro da casca da laranja</t>
  </si>
  <si>
    <t>-18 ºC / 6 horas</t>
  </si>
  <si>
    <t>Tapado e identificado / 3 meses</t>
  </si>
  <si>
    <t>Ovos, lacticínios</t>
  </si>
  <si>
    <t>Bater no liquidificador, as natas, o leite, a gema de ovo, o açúcar e o sumo e as raspas das laranjas. Reservar num recipiente.
Colocar no congelador coberto com filme plástico e deixar por cerca de 3 horas.
Retirar do congelador e bater novamente no liquidificador por 5 minutos (esse processo ajuda a deixá-lo mais cremoso).
Retornar ao recipiente, tapar novamente e levar ao congelador por mais 2 horas.
Repetir a operação por mais 2 vezes, na última incorporar um punhado de frutos vermelhos congelados. Servir nas cascas de laranja reservadas no abatedor e decorar com hortelã e as raspas de laranja e de chocolate negro.</t>
  </si>
  <si>
    <t xml:space="preserve">Liquidificador, taça de inox., varas, faca de corte, tábua, congelador, raspador.
</t>
  </si>
  <si>
    <t>Prato principal</t>
  </si>
  <si>
    <t>Pescada em papelote de couve</t>
  </si>
  <si>
    <t>Pescada em papelote de couve, batata salteada e legumes.</t>
  </si>
  <si>
    <t>Limão</t>
  </si>
  <si>
    <t>Curgete</t>
  </si>
  <si>
    <t>Pimento vermelho</t>
  </si>
  <si>
    <t>Lombo de pescada</t>
  </si>
  <si>
    <t>Couve coração</t>
  </si>
  <si>
    <t>Batata</t>
  </si>
  <si>
    <t>Tomilho</t>
  </si>
  <si>
    <t>Louro</t>
  </si>
  <si>
    <t>Salsa picada</t>
  </si>
  <si>
    <t>Em prato fundo</t>
  </si>
  <si>
    <t>180 ºC / 8 minutos</t>
  </si>
  <si>
    <t>Consumir na hora</t>
  </si>
  <si>
    <t>Preparação da pescada em papelote de couve e dos legumes: 
Temperar a pescada com sal, alho picado e sumo de limão. Selar num sauté e reservar.
Lavar, descascar e cortar em cubos pequenos a cenoura, a cebola, a curgete, o pimento vermelho e saltear com alho picado, azeite, sal e pimenta. Reservar
Fazer um caldo com as cascas dos legumes, os talos das folhas de couve e um pouco de sal. Branquear nele as folhas de couve. Embrulhar a pescada nas folhas de couve branqueadas e levar ao forno pré-aquecido a 180 ºC durante uns 5 a 10 minutos. 
Preparação da batata salteada:
Cozer a batata em água com sal e louro. Retirar da agua e deixar arrefecer. Cortar em cubos e saltear num sauté com a cebola e o alho picado. Temperar com tomilho, sal e pimenta preta moída.</t>
  </si>
  <si>
    <t xml:space="preserve">Tabua, faca de corte, faca de chef, descascador, taça de inox., sauté, forno, tabuleiro para o forno, panela, espumadeira, espátula em L.
</t>
  </si>
  <si>
    <t>Água aromatizada</t>
  </si>
  <si>
    <t>Bebidas</t>
  </si>
  <si>
    <t>Em jarro de vidro</t>
  </si>
  <si>
    <t>5 minutos</t>
  </si>
  <si>
    <t>Tapado e identificado / Consumir no dia</t>
  </si>
  <si>
    <t>Água</t>
  </si>
  <si>
    <t>Casca de Laranja</t>
  </si>
  <si>
    <t>Casca de Limão</t>
  </si>
  <si>
    <t>Pau de canela</t>
  </si>
  <si>
    <t>Gengibre</t>
  </si>
  <si>
    <t>Hortelã</t>
  </si>
  <si>
    <t>Colocar num recipiente 1 litro de água, adicionar as cascas de limão e de laranja, o gengibre e os paus de canela.
Mexer o preparado anterior e colocar as folhas de hortelã.
Pode ser servida com a adição de gelo.</t>
  </si>
  <si>
    <t xml:space="preserve">Custo total da Ementa </t>
  </si>
  <si>
    <t>Total</t>
  </si>
  <si>
    <t>Preço (4 pessoas)</t>
  </si>
  <si>
    <t>Preço (1 pessoa)</t>
  </si>
  <si>
    <t>Prato Principal</t>
  </si>
  <si>
    <t>Água Aromatizada</t>
  </si>
  <si>
    <t>Alimentos</t>
  </si>
  <si>
    <t>Kcalorias</t>
  </si>
  <si>
    <t>HC</t>
  </si>
  <si>
    <t>Proteínas</t>
  </si>
  <si>
    <t>Lípidos</t>
  </si>
  <si>
    <t>2.52</t>
  </si>
  <si>
    <t>0.72</t>
  </si>
  <si>
    <t>0.128</t>
  </si>
  <si>
    <t>0.024</t>
  </si>
  <si>
    <t>31.8</t>
  </si>
  <si>
    <t>11.1</t>
  </si>
  <si>
    <t>0.9</t>
  </si>
  <si>
    <t>0.1</t>
  </si>
  <si>
    <t>16.425</t>
  </si>
  <si>
    <t>4.38</t>
  </si>
  <si>
    <t>0.219</t>
  </si>
  <si>
    <t>10.25</t>
  </si>
  <si>
    <t>1.5785</t>
  </si>
  <si>
    <t>0.246</t>
  </si>
  <si>
    <t>0.0615</t>
  </si>
  <si>
    <t>3.1</t>
  </si>
  <si>
    <t>1.2</t>
  </si>
  <si>
    <t>10.5</t>
  </si>
  <si>
    <t>1.25</t>
  </si>
  <si>
    <t>0.85</t>
  </si>
  <si>
    <t>0.875</t>
  </si>
  <si>
    <t>6.75</t>
  </si>
  <si>
    <t>1.8</t>
  </si>
  <si>
    <t>0.09</t>
  </si>
  <si>
    <t>0.06</t>
  </si>
  <si>
    <t>Alho francês</t>
  </si>
  <si>
    <t>4.88</t>
  </si>
  <si>
    <t>1.12</t>
  </si>
  <si>
    <t>0.12</t>
  </si>
  <si>
    <t>25.575</t>
  </si>
  <si>
    <t>5.775</t>
  </si>
  <si>
    <t>0.975</t>
  </si>
  <si>
    <t>0.15</t>
  </si>
  <si>
    <t>Natas</t>
  </si>
  <si>
    <t>0.732</t>
  </si>
  <si>
    <t>0.54</t>
  </si>
  <si>
    <t>3.862</t>
  </si>
  <si>
    <t>3.92</t>
  </si>
  <si>
    <t>0.084</t>
  </si>
  <si>
    <t>64.5</t>
  </si>
  <si>
    <t>14.25</t>
  </si>
  <si>
    <t>2.4</t>
  </si>
  <si>
    <t>1.425</t>
  </si>
  <si>
    <t>20.15</t>
  </si>
  <si>
    <t>3.9</t>
  </si>
  <si>
    <t>0.65</t>
  </si>
  <si>
    <t>0.1105</t>
  </si>
  <si>
    <t>Gemas de ovos</t>
  </si>
  <si>
    <t>0.022</t>
  </si>
  <si>
    <t>0.26</t>
  </si>
  <si>
    <t>Canela em pau</t>
  </si>
  <si>
    <t>5.01</t>
  </si>
  <si>
    <t>3.375</t>
  </si>
  <si>
    <t>0.5125</t>
  </si>
  <si>
    <t>0.3125</t>
  </si>
  <si>
    <t>0.0125</t>
  </si>
  <si>
    <t>Alho</t>
  </si>
  <si>
    <t>28.275</t>
  </si>
  <si>
    <t>5.975</t>
  </si>
  <si>
    <t>1.75</t>
  </si>
  <si>
    <t>0.05</t>
  </si>
  <si>
    <t>49.75</t>
  </si>
  <si>
    <t>1.489</t>
  </si>
  <si>
    <t>0.375</t>
  </si>
  <si>
    <t>0.094</t>
  </si>
  <si>
    <t>4.0775</t>
  </si>
  <si>
    <t>0.9625</t>
  </si>
  <si>
    <t>0.175</t>
  </si>
  <si>
    <t>0.035</t>
  </si>
  <si>
    <t>4.85</t>
  </si>
  <si>
    <t>0.075</t>
  </si>
  <si>
    <t>0.005</t>
  </si>
  <si>
    <t>0.18</t>
  </si>
  <si>
    <t>0.072</t>
  </si>
  <si>
    <t>8.84</t>
  </si>
  <si>
    <t>0.999</t>
  </si>
  <si>
    <t>Pimenta</t>
  </si>
  <si>
    <t>0.45</t>
  </si>
  <si>
    <t>Frutos vermelhos</t>
  </si>
  <si>
    <t>0.235</t>
  </si>
  <si>
    <t>0.025</t>
  </si>
  <si>
    <t>Cebolinho</t>
  </si>
  <si>
    <t>2.15</t>
  </si>
  <si>
    <t>0.3</t>
  </si>
  <si>
    <t>0.16</t>
  </si>
  <si>
    <t>0.03</t>
  </si>
  <si>
    <t>Raspa de chocolate negro</t>
  </si>
  <si>
    <t>18.76</t>
  </si>
  <si>
    <t>1.76</t>
  </si>
  <si>
    <t>0.216</t>
  </si>
  <si>
    <t>1.22</t>
  </si>
  <si>
    <t>0.23</t>
  </si>
  <si>
    <t>0.037</t>
  </si>
  <si>
    <t>0.021</t>
  </si>
  <si>
    <t>0.104</t>
  </si>
  <si>
    <t>Tranches de pescada</t>
  </si>
  <si>
    <t>112.5</t>
  </si>
  <si>
    <t>1.4</t>
  </si>
  <si>
    <t>0.2978</t>
  </si>
  <si>
    <t>0.04</t>
  </si>
  <si>
    <t>Massa Filo</t>
  </si>
  <si>
    <t>0.036</t>
  </si>
  <si>
    <t>Couve Coração</t>
  </si>
  <si>
    <t>31.25</t>
  </si>
  <si>
    <t>7.5</t>
  </si>
  <si>
    <t>1.625</t>
  </si>
  <si>
    <t>0.25</t>
  </si>
  <si>
    <t>3.2</t>
  </si>
  <si>
    <t>0.326</t>
  </si>
  <si>
    <t>0.24</t>
  </si>
  <si>
    <t>392.5</t>
  </si>
  <si>
    <t>70.5</t>
  </si>
  <si>
    <t>0.5</t>
  </si>
  <si>
    <t>11.25</t>
  </si>
  <si>
    <t>5.95</t>
  </si>
  <si>
    <t>0.675</t>
  </si>
  <si>
    <t>0.64</t>
  </si>
  <si>
    <t>0.14</t>
  </si>
  <si>
    <t>15.75</t>
  </si>
  <si>
    <t>1.925</t>
  </si>
  <si>
    <t>0.525</t>
  </si>
  <si>
    <t>Kiwi</t>
  </si>
  <si>
    <t>3.45</t>
  </si>
  <si>
    <t>0.8355</t>
  </si>
  <si>
    <t>0.06525</t>
  </si>
  <si>
    <t>0.833</t>
  </si>
  <si>
    <t>6.28</t>
  </si>
  <si>
    <t>1.5</t>
  </si>
  <si>
    <t>14.5</t>
  </si>
  <si>
    <t>0.541</t>
  </si>
  <si>
    <t>1.199</t>
  </si>
  <si>
    <t>0.023</t>
  </si>
  <si>
    <t>5.05</t>
  </si>
  <si>
    <t>Maçã</t>
  </si>
  <si>
    <t>7.2</t>
  </si>
  <si>
    <t>1.9606</t>
  </si>
  <si>
    <t>0.02</t>
  </si>
  <si>
    <t>0.17</t>
  </si>
  <si>
    <t>0.095</t>
  </si>
  <si>
    <t>0.0053</t>
  </si>
  <si>
    <t>Salsa</t>
  </si>
  <si>
    <t>0.6</t>
  </si>
  <si>
    <t>0.065</t>
  </si>
  <si>
    <t>0.001</t>
  </si>
  <si>
    <t>0.02825</t>
  </si>
  <si>
    <t>0.006</t>
  </si>
  <si>
    <t>0.00175</t>
  </si>
  <si>
    <t>1.648</t>
  </si>
  <si>
    <t>14.52</t>
  </si>
  <si>
    <t>0.002</t>
  </si>
  <si>
    <t>0.008</t>
  </si>
  <si>
    <t>0.225</t>
  </si>
  <si>
    <t>Iogurte Natural</t>
  </si>
  <si>
    <t>6.4375</t>
  </si>
  <si>
    <t>0.2375</t>
  </si>
  <si>
    <t>Sumo limão</t>
  </si>
  <si>
    <t>0.318</t>
  </si>
  <si>
    <t>0.111</t>
  </si>
  <si>
    <t>0.009</t>
  </si>
  <si>
    <t>0.0015</t>
  </si>
  <si>
    <t>0.408</t>
  </si>
  <si>
    <t>0.0705</t>
  </si>
  <si>
    <t>0.0315</t>
  </si>
  <si>
    <t>Valor Energético total da Ementa( 4 Pessoas)</t>
  </si>
  <si>
    <t>Valor Energético total da Ementa( 1 Pessoas)</t>
  </si>
  <si>
    <t>Bebida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</si>
</sst>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"/>
    <numFmt numFmtId="166" formatCode="#,##0.000"/>
    <numFmt numFmtId="167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Trebuchet MS"/>
      <family val="2"/>
    </font>
    <font>
      <sz val="15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9" xfId="0" applyBorder="1"/>
    <xf numFmtId="0" fontId="0" fillId="0" borderId="21" xfId="0" applyBorder="1"/>
    <xf numFmtId="9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2" xfId="0" applyNumberFormat="1" applyBorder="1"/>
    <xf numFmtId="164" fontId="0" fillId="0" borderId="8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vertical="center"/>
    </xf>
    <xf numFmtId="12" fontId="0" fillId="2" borderId="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center" readingOrder="1"/>
    </xf>
    <xf numFmtId="165" fontId="0" fillId="2" borderId="6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5" fillId="0" borderId="0" xfId="0" applyFont="1" applyAlignment="1">
      <alignment horizontal="left" vertical="center" readingOrder="1"/>
    </xf>
    <xf numFmtId="166" fontId="0" fillId="0" borderId="6" xfId="0" applyNumberFormat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/>
    <xf numFmtId="2" fontId="0" fillId="0" borderId="6" xfId="0" applyNumberFormat="1" applyBorder="1"/>
    <xf numFmtId="164" fontId="0" fillId="0" borderId="6" xfId="0" applyNumberFormat="1" applyBorder="1"/>
    <xf numFmtId="0" fontId="0" fillId="0" borderId="6" xfId="0" applyBorder="1" applyAlignment="1">
      <alignment wrapText="1"/>
    </xf>
    <xf numFmtId="0" fontId="7" fillId="2" borderId="23" xfId="0" applyFont="1" applyFill="1" applyBorder="1"/>
    <xf numFmtId="0" fontId="8" fillId="0" borderId="0" xfId="0" applyFont="1"/>
    <xf numFmtId="0" fontId="1" fillId="0" borderId="0" xfId="0" applyFont="1"/>
    <xf numFmtId="2" fontId="1" fillId="0" borderId="0" xfId="0" applyNumberFormat="1" applyFont="1"/>
    <xf numFmtId="2" fontId="1" fillId="2" borderId="6" xfId="0" applyNumberFormat="1" applyFont="1" applyFill="1" applyBorder="1"/>
    <xf numFmtId="0" fontId="1" fillId="2" borderId="6" xfId="0" applyFont="1" applyFill="1" applyBorder="1" applyAlignment="1">
      <alignment horizontal="right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2" fillId="0" borderId="6" xfId="0" applyFont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6" xfId="0" quotePrefix="1" applyFill="1" applyBorder="1" applyAlignment="1">
      <alignment horizont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2" borderId="23" xfId="0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67" fontId="9" fillId="0" borderId="21" xfId="0" applyNumberFormat="1" applyFont="1" applyBorder="1" applyAlignment="1">
      <alignment vertical="center" wrapText="1"/>
    </xf>
    <xf numFmtId="167" fontId="9" fillId="0" borderId="21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167" fontId="9" fillId="0" borderId="7" xfId="0" applyNumberFormat="1" applyFont="1" applyBorder="1" applyAlignment="1">
      <alignment vertical="center" wrapText="1"/>
    </xf>
    <xf numFmtId="167" fontId="9" fillId="0" borderId="7" xfId="0" applyNumberFormat="1" applyFont="1" applyBorder="1" applyAlignment="1">
      <alignment horizontal="right" vertical="center" wrapText="1"/>
    </xf>
    <xf numFmtId="0" fontId="1" fillId="4" borderId="30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167" fontId="1" fillId="4" borderId="38" xfId="0" applyNumberFormat="1" applyFont="1" applyFill="1" applyBorder="1"/>
    <xf numFmtId="167" fontId="1" fillId="4" borderId="3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4"/>
  <sheetViews>
    <sheetView topLeftCell="A10" workbookViewId="0">
      <selection activeCell="M20" sqref="M20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14" width="7.81640625" customWidth="1"/>
    <col min="15" max="15" width="1.81640625" customWidth="1"/>
  </cols>
  <sheetData>
    <row r="1" spans="2:21" ht="15" thickBot="1" x14ac:dyDescent="0.4"/>
    <row r="2" spans="2:21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1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2</v>
      </c>
      <c r="J3" s="61"/>
      <c r="K3" s="61"/>
      <c r="L3" s="61"/>
      <c r="M3" s="61"/>
      <c r="N3" s="61"/>
      <c r="O3" s="5"/>
    </row>
    <row r="4" spans="2:21" x14ac:dyDescent="0.35">
      <c r="B4" s="4"/>
      <c r="C4" s="76" t="s">
        <v>3</v>
      </c>
      <c r="D4" s="77"/>
      <c r="E4" s="79" t="s">
        <v>4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1" x14ac:dyDescent="0.35">
      <c r="B5" s="4"/>
      <c r="C5" s="76" t="s">
        <v>5</v>
      </c>
      <c r="D5" s="77"/>
      <c r="E5" s="79" t="s">
        <v>4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1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1" x14ac:dyDescent="0.35">
      <c r="B7" s="4"/>
      <c r="O7" s="5"/>
    </row>
    <row r="8" spans="2:21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1" ht="20.5" x14ac:dyDescent="0.35">
      <c r="B9" s="4"/>
      <c r="C9" s="70" t="s">
        <v>16</v>
      </c>
      <c r="D9" s="71"/>
      <c r="E9" s="71"/>
      <c r="F9" s="72"/>
      <c r="G9" s="18" t="s">
        <v>55</v>
      </c>
      <c r="H9" s="18">
        <v>7.1999999999999995E-2</v>
      </c>
      <c r="I9" s="18">
        <v>1.1100000000000001</v>
      </c>
      <c r="J9" s="17">
        <f t="shared" ref="J9:J19" si="0">IF(H9="","",H9*I9)</f>
        <v>7.9920000000000005E-2</v>
      </c>
      <c r="K9" s="11">
        <f t="shared" ref="K9:K19" si="1">IF(H9="","",$H9/$E$21)</f>
        <v>0.13740458015267173</v>
      </c>
      <c r="L9" s="19">
        <v>1.05</v>
      </c>
      <c r="M9" s="12">
        <f t="shared" ref="M9:M17" si="2">IF(L9="","",L9*J9)</f>
        <v>8.3916000000000004E-2</v>
      </c>
      <c r="N9" s="11">
        <f t="shared" ref="N9:N19" si="3">IF(M9="","",M9/$M$20)</f>
        <v>8.000543056070919E-2</v>
      </c>
      <c r="O9" s="5"/>
      <c r="Q9" s="30"/>
      <c r="R9" s="28"/>
      <c r="U9" s="28"/>
    </row>
    <row r="10" spans="2:21" ht="20.5" x14ac:dyDescent="0.35">
      <c r="B10" s="4"/>
      <c r="C10" s="70" t="s">
        <v>17</v>
      </c>
      <c r="D10" s="71"/>
      <c r="E10" s="71"/>
      <c r="F10" s="72"/>
      <c r="G10" s="18" t="s">
        <v>55</v>
      </c>
      <c r="H10" s="18">
        <v>7.0999999999999994E-2</v>
      </c>
      <c r="I10" s="18">
        <v>1.1200000000000001</v>
      </c>
      <c r="J10" s="17">
        <f t="shared" si="0"/>
        <v>7.9520000000000007E-2</v>
      </c>
      <c r="K10" s="11">
        <f t="shared" si="1"/>
        <v>0.13549618320610685</v>
      </c>
      <c r="L10" s="19">
        <v>1.35</v>
      </c>
      <c r="M10" s="12">
        <f t="shared" si="2"/>
        <v>0.10735200000000002</v>
      </c>
      <c r="N10" s="11">
        <f t="shared" si="3"/>
        <v>0.1023492895461325</v>
      </c>
      <c r="O10" s="5"/>
      <c r="Q10" s="30"/>
      <c r="R10" s="28"/>
      <c r="U10" s="28"/>
    </row>
    <row r="11" spans="2:21" ht="20.5" x14ac:dyDescent="0.35">
      <c r="B11" s="4"/>
      <c r="C11" s="70" t="s">
        <v>18</v>
      </c>
      <c r="D11" s="71"/>
      <c r="E11" s="71"/>
      <c r="F11" s="72"/>
      <c r="G11" s="18" t="s">
        <v>55</v>
      </c>
      <c r="H11" s="18">
        <v>7.5999999999999998E-2</v>
      </c>
      <c r="I11" s="18">
        <v>1.05</v>
      </c>
      <c r="J11" s="17">
        <f t="shared" si="0"/>
        <v>7.9799999999999996E-2</v>
      </c>
      <c r="K11" s="11">
        <f t="shared" si="1"/>
        <v>0.14503816793893129</v>
      </c>
      <c r="L11" s="19">
        <v>3.1</v>
      </c>
      <c r="M11" s="12">
        <f t="shared" si="2"/>
        <v>0.24737999999999999</v>
      </c>
      <c r="N11" s="11">
        <f t="shared" si="3"/>
        <v>0.2358518448461347</v>
      </c>
      <c r="O11" s="5"/>
      <c r="Q11" s="30"/>
      <c r="R11" s="28"/>
      <c r="T11" s="28"/>
    </row>
    <row r="12" spans="2:21" ht="20.5" x14ac:dyDescent="0.35">
      <c r="B12" s="4"/>
      <c r="C12" s="70" t="s">
        <v>19</v>
      </c>
      <c r="D12" s="71"/>
      <c r="E12" s="71"/>
      <c r="F12" s="72"/>
      <c r="G12" s="18" t="s">
        <v>55</v>
      </c>
      <c r="H12" s="18">
        <v>0.11899999999999999</v>
      </c>
      <c r="I12" s="18">
        <v>1.05</v>
      </c>
      <c r="J12" s="17">
        <f t="shared" si="0"/>
        <v>0.12495000000000001</v>
      </c>
      <c r="K12" s="11">
        <f t="shared" si="1"/>
        <v>0.22709923664122136</v>
      </c>
      <c r="L12" s="19">
        <v>1</v>
      </c>
      <c r="M12" s="12">
        <f t="shared" si="2"/>
        <v>0.12495000000000001</v>
      </c>
      <c r="N12" s="11">
        <f t="shared" si="3"/>
        <v>0.11912720516421914</v>
      </c>
      <c r="O12" s="5"/>
      <c r="Q12" s="30"/>
      <c r="R12" s="28"/>
      <c r="T12" s="28"/>
    </row>
    <row r="13" spans="2:21" ht="20.5" x14ac:dyDescent="0.35">
      <c r="B13" s="4"/>
      <c r="C13" s="23" t="s">
        <v>20</v>
      </c>
      <c r="D13" s="24"/>
      <c r="E13" s="24"/>
      <c r="F13" s="25"/>
      <c r="G13" s="18" t="s">
        <v>55</v>
      </c>
      <c r="H13" s="18">
        <v>0.156</v>
      </c>
      <c r="I13" s="18">
        <v>1.1200000000000001</v>
      </c>
      <c r="J13" s="17">
        <f t="shared" si="0"/>
        <v>0.17472000000000001</v>
      </c>
      <c r="K13" s="11">
        <f t="shared" si="1"/>
        <v>0.29770992366412213</v>
      </c>
      <c r="L13" s="19">
        <v>2.39</v>
      </c>
      <c r="M13" s="12">
        <f t="shared" si="2"/>
        <v>0.41758080000000003</v>
      </c>
      <c r="N13" s="11">
        <f t="shared" si="3"/>
        <v>0.39812111752091844</v>
      </c>
      <c r="O13" s="5"/>
      <c r="Q13" s="30"/>
      <c r="R13" s="28"/>
      <c r="S13" s="28"/>
    </row>
    <row r="14" spans="2:21" ht="20.5" x14ac:dyDescent="0.35">
      <c r="B14" s="4"/>
      <c r="C14" s="23" t="s">
        <v>21</v>
      </c>
      <c r="D14" s="24"/>
      <c r="E14" s="24"/>
      <c r="F14" s="25"/>
      <c r="G14" s="18" t="s">
        <v>56</v>
      </c>
      <c r="H14" s="29">
        <v>0.01</v>
      </c>
      <c r="I14" s="18">
        <v>1</v>
      </c>
      <c r="J14" s="17">
        <f t="shared" si="0"/>
        <v>0.01</v>
      </c>
      <c r="K14" s="11">
        <f t="shared" si="1"/>
        <v>1.9083969465648856E-2</v>
      </c>
      <c r="L14" s="19">
        <v>2.79</v>
      </c>
      <c r="M14" s="12">
        <f t="shared" si="2"/>
        <v>2.7900000000000001E-2</v>
      </c>
      <c r="N14" s="11">
        <f t="shared" si="3"/>
        <v>2.6599832125503913E-2</v>
      </c>
      <c r="O14" s="5"/>
      <c r="Q14" s="30"/>
      <c r="R14" s="28"/>
      <c r="S14" s="28"/>
    </row>
    <row r="15" spans="2:21" ht="20.5" x14ac:dyDescent="0.35">
      <c r="B15" s="4"/>
      <c r="C15" s="23" t="s">
        <v>22</v>
      </c>
      <c r="D15" s="24"/>
      <c r="E15" s="24"/>
      <c r="F15" s="25"/>
      <c r="G15" s="18" t="s">
        <v>53</v>
      </c>
      <c r="H15" s="18"/>
      <c r="I15" s="18"/>
      <c r="J15" s="17" t="str">
        <f t="shared" si="0"/>
        <v/>
      </c>
      <c r="K15" s="11" t="str">
        <f t="shared" si="1"/>
        <v/>
      </c>
      <c r="L15" s="19"/>
      <c r="M15" s="12"/>
      <c r="N15" s="11" t="str">
        <f t="shared" si="3"/>
        <v/>
      </c>
      <c r="O15" s="5"/>
      <c r="R15" s="28"/>
      <c r="U15" s="28"/>
    </row>
    <row r="16" spans="2:21" ht="20.5" x14ac:dyDescent="0.35">
      <c r="B16" s="4"/>
      <c r="C16" s="70" t="s">
        <v>23</v>
      </c>
      <c r="D16" s="74"/>
      <c r="E16" s="74"/>
      <c r="F16" s="75"/>
      <c r="G16" s="18" t="s">
        <v>53</v>
      </c>
      <c r="H16" s="18"/>
      <c r="I16" s="18"/>
      <c r="J16" s="17" t="str">
        <f t="shared" si="0"/>
        <v/>
      </c>
      <c r="K16" s="11" t="str">
        <f t="shared" si="1"/>
        <v/>
      </c>
      <c r="L16" s="19"/>
      <c r="M16" s="12"/>
      <c r="N16" s="11" t="str">
        <f t="shared" si="3"/>
        <v/>
      </c>
      <c r="O16" s="5"/>
      <c r="R16" s="28"/>
      <c r="U16" s="28"/>
    </row>
    <row r="17" spans="2:21" ht="20.5" x14ac:dyDescent="0.35">
      <c r="B17" s="4"/>
      <c r="C17" s="70" t="s">
        <v>57</v>
      </c>
      <c r="D17" s="71"/>
      <c r="E17" s="71"/>
      <c r="F17" s="72"/>
      <c r="G17" s="18"/>
      <c r="H17" s="18">
        <v>0.02</v>
      </c>
      <c r="I17" s="18">
        <v>1</v>
      </c>
      <c r="J17" s="17">
        <f t="shared" si="0"/>
        <v>0.02</v>
      </c>
      <c r="K17" s="11">
        <f t="shared" si="1"/>
        <v>3.8167938931297711E-2</v>
      </c>
      <c r="L17" s="19">
        <v>1.99</v>
      </c>
      <c r="M17" s="12">
        <f t="shared" si="2"/>
        <v>3.9800000000000002E-2</v>
      </c>
      <c r="N17" s="11">
        <f t="shared" si="3"/>
        <v>3.7945280236381926E-2</v>
      </c>
      <c r="O17" s="5"/>
      <c r="R17" s="28"/>
      <c r="U17" s="28"/>
    </row>
    <row r="18" spans="2:21" ht="20.5" x14ac:dyDescent="0.35">
      <c r="B18" s="4"/>
      <c r="C18" s="70" t="s">
        <v>24</v>
      </c>
      <c r="D18" s="71"/>
      <c r="E18" s="71"/>
      <c r="F18" s="72"/>
      <c r="G18" s="18" t="s">
        <v>53</v>
      </c>
      <c r="H18" s="18"/>
      <c r="I18" s="18"/>
      <c r="J18" s="17" t="str">
        <f t="shared" si="0"/>
        <v/>
      </c>
      <c r="K18" s="11" t="str">
        <f t="shared" si="1"/>
        <v/>
      </c>
      <c r="L18" s="19"/>
      <c r="M18" s="12"/>
      <c r="N18" s="11" t="str">
        <f t="shared" si="3"/>
        <v/>
      </c>
      <c r="O18" s="5"/>
      <c r="R18" s="28"/>
      <c r="U18" s="28"/>
    </row>
    <row r="19" spans="2:21" ht="20.5" x14ac:dyDescent="0.35">
      <c r="B19" s="4"/>
      <c r="C19" s="70" t="s">
        <v>54</v>
      </c>
      <c r="D19" s="71"/>
      <c r="E19" s="71"/>
      <c r="F19" s="72"/>
      <c r="G19" s="18" t="s">
        <v>53</v>
      </c>
      <c r="H19" s="18"/>
      <c r="I19" s="18"/>
      <c r="J19" s="17" t="str">
        <f t="shared" si="0"/>
        <v/>
      </c>
      <c r="K19" s="11" t="str">
        <f t="shared" si="1"/>
        <v/>
      </c>
      <c r="L19" s="19"/>
      <c r="M19" s="12"/>
      <c r="N19" s="11" t="str">
        <f t="shared" si="3"/>
        <v/>
      </c>
      <c r="O19" s="5"/>
      <c r="R19" s="28"/>
      <c r="T19" s="28"/>
    </row>
    <row r="20" spans="2:21" x14ac:dyDescent="0.35">
      <c r="B20" s="4"/>
      <c r="K20" s="87" t="s">
        <v>25</v>
      </c>
      <c r="L20" s="87"/>
      <c r="M20" s="13">
        <f>IF(M9="","",SUM(M9:M19))</f>
        <v>1.0488788000000002</v>
      </c>
      <c r="N20" s="7"/>
      <c r="O20" s="5"/>
    </row>
    <row r="21" spans="2:21" x14ac:dyDescent="0.35">
      <c r="B21" s="4"/>
      <c r="C21" s="85" t="s">
        <v>26</v>
      </c>
      <c r="D21" s="86"/>
      <c r="E21" s="16">
        <f>IF(H10="","",SUM(H9:H19))</f>
        <v>0.52400000000000002</v>
      </c>
      <c r="F21" s="20" t="s">
        <v>27</v>
      </c>
      <c r="G21" s="18">
        <v>0.84</v>
      </c>
      <c r="H21" s="20" t="s">
        <v>28</v>
      </c>
      <c r="I21" s="17">
        <f>IF(G22="","",G22/M6)</f>
        <v>0.11004</v>
      </c>
      <c r="J21" s="6" t="s">
        <v>29</v>
      </c>
      <c r="K21" s="12">
        <f>IF(I22="","",((I22*75)/25)+K22*23%)</f>
        <v>0.96759069300000011</v>
      </c>
      <c r="L21" s="85" t="s">
        <v>30</v>
      </c>
      <c r="M21" s="86"/>
      <c r="N21" s="12">
        <f>IF(K22="","",K22-I22)</f>
        <v>0.5244394</v>
      </c>
      <c r="O21" s="5"/>
    </row>
    <row r="22" spans="2:21" x14ac:dyDescent="0.35">
      <c r="B22" s="4"/>
      <c r="C22" s="85" t="s">
        <v>31</v>
      </c>
      <c r="D22" s="86"/>
      <c r="E22" s="12">
        <f>IF(M20="","",(M20*1)/E21)</f>
        <v>2.0016770992366415</v>
      </c>
      <c r="F22" s="20" t="s">
        <v>32</v>
      </c>
      <c r="G22" s="17">
        <f>IF(E21="","",E21*G21)</f>
        <v>0.44016</v>
      </c>
      <c r="H22" s="20" t="s">
        <v>33</v>
      </c>
      <c r="I22" s="12">
        <f>IF(I21="","",M20/M6)</f>
        <v>0.26221970000000006</v>
      </c>
      <c r="J22" s="6" t="s">
        <v>34</v>
      </c>
      <c r="K22" s="14">
        <f>IF(I22="","",(I22*75)/25)</f>
        <v>0.78665910000000006</v>
      </c>
      <c r="L22" s="85" t="s">
        <v>35</v>
      </c>
      <c r="M22" s="86"/>
      <c r="N22" s="15">
        <f>IF(N21="","",N21/K22)</f>
        <v>0.66666666666666663</v>
      </c>
      <c r="O22" s="5"/>
    </row>
    <row r="23" spans="2:21" x14ac:dyDescent="0.35">
      <c r="B23" s="4"/>
      <c r="O23" s="5"/>
    </row>
    <row r="24" spans="2:21" x14ac:dyDescent="0.35">
      <c r="B24" s="4"/>
      <c r="C24" s="21"/>
      <c r="D24" s="63"/>
      <c r="E24" s="64"/>
      <c r="F24" s="21"/>
      <c r="G24" s="60" t="s">
        <v>36</v>
      </c>
      <c r="H24" s="60"/>
      <c r="I24" s="60"/>
      <c r="J24" s="61" t="s">
        <v>58</v>
      </c>
      <c r="K24" s="61"/>
      <c r="L24" s="61"/>
      <c r="M24" s="61"/>
      <c r="N24" s="61"/>
      <c r="O24" s="5"/>
    </row>
    <row r="25" spans="2:21" x14ac:dyDescent="0.35">
      <c r="B25" s="4"/>
      <c r="C25" s="21"/>
      <c r="D25" s="65"/>
      <c r="E25" s="66"/>
      <c r="F25" s="21"/>
      <c r="G25" s="60" t="s">
        <v>37</v>
      </c>
      <c r="H25" s="60"/>
      <c r="I25" s="60"/>
      <c r="J25" s="61"/>
      <c r="K25" s="61"/>
      <c r="L25" s="61"/>
      <c r="M25" s="61"/>
      <c r="N25" s="61"/>
      <c r="O25" s="5"/>
    </row>
    <row r="26" spans="2:21" x14ac:dyDescent="0.35">
      <c r="B26" s="4"/>
      <c r="C26" s="21"/>
      <c r="D26" s="65"/>
      <c r="E26" s="66"/>
      <c r="F26" s="21"/>
      <c r="G26" s="60" t="s">
        <v>38</v>
      </c>
      <c r="H26" s="60"/>
      <c r="I26" s="60"/>
      <c r="J26" s="61" t="s">
        <v>59</v>
      </c>
      <c r="K26" s="61"/>
      <c r="L26" s="61"/>
      <c r="M26" s="61"/>
      <c r="N26" s="61"/>
      <c r="O26" s="5"/>
    </row>
    <row r="27" spans="2:21" x14ac:dyDescent="0.35">
      <c r="B27" s="4"/>
      <c r="C27" s="21"/>
      <c r="D27" s="65"/>
      <c r="E27" s="66"/>
      <c r="F27" s="21"/>
      <c r="G27" s="60" t="s">
        <v>39</v>
      </c>
      <c r="H27" s="60"/>
      <c r="I27" s="60"/>
      <c r="J27" s="69" t="s">
        <v>60</v>
      </c>
      <c r="K27" s="61"/>
      <c r="L27" s="61"/>
      <c r="M27" s="61"/>
      <c r="N27" s="61"/>
      <c r="O27" s="5"/>
    </row>
    <row r="28" spans="2:21" x14ac:dyDescent="0.35">
      <c r="B28" s="4"/>
      <c r="C28" s="21"/>
      <c r="D28" s="67"/>
      <c r="E28" s="68"/>
      <c r="F28" s="21"/>
      <c r="G28" s="60" t="s">
        <v>40</v>
      </c>
      <c r="H28" s="60"/>
      <c r="I28" s="60"/>
      <c r="J28" s="61" t="s">
        <v>61</v>
      </c>
      <c r="K28" s="61"/>
      <c r="L28" s="61"/>
      <c r="M28" s="61"/>
      <c r="N28" s="61"/>
      <c r="O28" s="5"/>
    </row>
    <row r="29" spans="2:21" x14ac:dyDescent="0.35">
      <c r="B29" s="4"/>
      <c r="C29" s="8"/>
      <c r="D29" s="8"/>
      <c r="E29" s="8"/>
      <c r="J29" s="7"/>
      <c r="K29" s="7"/>
      <c r="L29" s="7"/>
      <c r="M29" s="7"/>
      <c r="N29" s="7"/>
      <c r="O29" s="5"/>
    </row>
    <row r="30" spans="2:21" x14ac:dyDescent="0.35">
      <c r="B30" s="4"/>
      <c r="C30" s="62" t="s">
        <v>41</v>
      </c>
      <c r="D30" s="62"/>
      <c r="E30" s="62"/>
      <c r="F30" s="62"/>
      <c r="G30" s="62"/>
      <c r="J30" s="7"/>
      <c r="K30" s="7"/>
      <c r="L30" s="7"/>
      <c r="M30" s="7"/>
      <c r="N30" s="7"/>
      <c r="O30" s="5"/>
    </row>
    <row r="31" spans="2:21" x14ac:dyDescent="0.35">
      <c r="B31" s="4"/>
      <c r="C31" s="54" t="s">
        <v>62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"/>
    </row>
    <row r="32" spans="2:21" x14ac:dyDescent="0.35">
      <c r="B32" s="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"/>
    </row>
    <row r="33" spans="2:15" x14ac:dyDescent="0.35">
      <c r="B33" s="4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"/>
    </row>
    <row r="34" spans="2:15" x14ac:dyDescent="0.35">
      <c r="B34" s="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"/>
    </row>
    <row r="35" spans="2:15" x14ac:dyDescent="0.35">
      <c r="B35" s="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x14ac:dyDescent="0.35">
      <c r="B37" s="4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"/>
    </row>
    <row r="38" spans="2:15" x14ac:dyDescent="0.35">
      <c r="B38" s="4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"/>
    </row>
    <row r="39" spans="2:15" x14ac:dyDescent="0.35">
      <c r="B39" s="4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"/>
    </row>
    <row r="40" spans="2:15" ht="15" customHeight="1" x14ac:dyDescent="0.35">
      <c r="B40" s="4"/>
      <c r="C40" s="45" t="s">
        <v>63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5"/>
    </row>
    <row r="41" spans="2:15" x14ac:dyDescent="0.35">
      <c r="B41" s="4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5"/>
    </row>
    <row r="42" spans="2:15" x14ac:dyDescent="0.35">
      <c r="B42" s="4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"/>
    </row>
    <row r="43" spans="2:15" x14ac:dyDescent="0.35">
      <c r="B43" s="4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"/>
    </row>
    <row r="44" spans="2:15" ht="15" thickBot="1" x14ac:dyDescent="0.4">
      <c r="B44" s="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0"/>
    </row>
  </sheetData>
  <mergeCells count="38">
    <mergeCell ref="L21:M21"/>
    <mergeCell ref="L22:M22"/>
    <mergeCell ref="C21:D21"/>
    <mergeCell ref="C22:D22"/>
    <mergeCell ref="K20:L20"/>
    <mergeCell ref="E3:F3"/>
    <mergeCell ref="I3:N3"/>
    <mergeCell ref="E4:N4"/>
    <mergeCell ref="E5:N5"/>
    <mergeCell ref="E6:I6"/>
    <mergeCell ref="J6:L6"/>
    <mergeCell ref="M6:N6"/>
    <mergeCell ref="G3:H3"/>
    <mergeCell ref="C4:D4"/>
    <mergeCell ref="C5:D5"/>
    <mergeCell ref="C9:F9"/>
    <mergeCell ref="C10:F10"/>
    <mergeCell ref="C11:F11"/>
    <mergeCell ref="C12:F12"/>
    <mergeCell ref="C8:F8"/>
    <mergeCell ref="C17:F17"/>
    <mergeCell ref="C18:F18"/>
    <mergeCell ref="C19:F19"/>
    <mergeCell ref="C16:F16"/>
    <mergeCell ref="C40:N43"/>
    <mergeCell ref="C31:N39"/>
    <mergeCell ref="G24:I24"/>
    <mergeCell ref="J24:N24"/>
    <mergeCell ref="G28:I28"/>
    <mergeCell ref="J28:N28"/>
    <mergeCell ref="G25:I25"/>
    <mergeCell ref="J25:N25"/>
    <mergeCell ref="G26:I26"/>
    <mergeCell ref="J26:N26"/>
    <mergeCell ref="G27:I27"/>
    <mergeCell ref="C30:G30"/>
    <mergeCell ref="D24:E28"/>
    <mergeCell ref="J27:N2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41"/>
  <sheetViews>
    <sheetView topLeftCell="A11" zoomScaleNormal="100" workbookViewId="0">
      <selection activeCell="M16" sqref="M16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14" width="7.81640625" customWidth="1"/>
    <col min="15" max="15" width="1.81640625" customWidth="1"/>
  </cols>
  <sheetData>
    <row r="1" spans="2:22" ht="15" thickBot="1" x14ac:dyDescent="0.4"/>
    <row r="2" spans="2:22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2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2</v>
      </c>
      <c r="J3" s="61"/>
      <c r="K3" s="61"/>
      <c r="L3" s="61"/>
      <c r="M3" s="61"/>
      <c r="N3" s="61"/>
      <c r="O3" s="5"/>
    </row>
    <row r="4" spans="2:22" x14ac:dyDescent="0.35">
      <c r="B4" s="4"/>
      <c r="C4" s="76" t="s">
        <v>3</v>
      </c>
      <c r="D4" s="77"/>
      <c r="E4" s="79" t="s">
        <v>42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2" x14ac:dyDescent="0.35">
      <c r="B5" s="4"/>
      <c r="C5" s="76" t="s">
        <v>5</v>
      </c>
      <c r="D5" s="77"/>
      <c r="E5" s="79" t="s">
        <v>42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2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2" x14ac:dyDescent="0.35">
      <c r="B7" s="4"/>
      <c r="O7" s="5"/>
    </row>
    <row r="8" spans="2:22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2" ht="21" customHeight="1" x14ac:dyDescent="0.35">
      <c r="B9" s="4"/>
      <c r="C9" s="70" t="s">
        <v>45</v>
      </c>
      <c r="D9" s="71"/>
      <c r="E9" s="71"/>
      <c r="F9" s="72"/>
      <c r="G9" s="18" t="s">
        <v>55</v>
      </c>
      <c r="H9" s="29">
        <v>6.5500000000000003E-2</v>
      </c>
      <c r="I9" s="18">
        <v>1.53</v>
      </c>
      <c r="J9" s="17">
        <f t="shared" ref="J9:J16" si="0">IF(H9="","",H9*I9)</f>
        <v>0.10021500000000001</v>
      </c>
      <c r="K9" s="11">
        <f t="shared" ref="K9:K16" si="1">IF(H9="","",$H9/$E$18)</f>
        <v>0.15878787878787881</v>
      </c>
      <c r="L9" s="19">
        <v>1.35</v>
      </c>
      <c r="M9" s="12">
        <f t="shared" ref="M9:M16" si="2">IF(L9="","",L9*J9)</f>
        <v>0.13529025000000003</v>
      </c>
      <c r="N9" s="11">
        <f t="shared" ref="N9:N16" si="3">IF(M9="","",M9/$M$17)</f>
        <v>0.20772743398132948</v>
      </c>
      <c r="O9" s="5"/>
    </row>
    <row r="10" spans="2:22" ht="20.5" x14ac:dyDescent="0.35">
      <c r="B10" s="4"/>
      <c r="C10" s="70" t="s">
        <v>46</v>
      </c>
      <c r="D10" s="71"/>
      <c r="E10" s="71"/>
      <c r="F10" s="72"/>
      <c r="G10" s="18" t="s">
        <v>55</v>
      </c>
      <c r="H10" s="29">
        <v>9.1999999999999998E-2</v>
      </c>
      <c r="I10" s="18">
        <v>1.36</v>
      </c>
      <c r="J10" s="17">
        <f t="shared" si="0"/>
        <v>0.12512000000000001</v>
      </c>
      <c r="K10" s="11">
        <f t="shared" si="1"/>
        <v>0.22303030303030305</v>
      </c>
      <c r="L10" s="19">
        <v>0.59</v>
      </c>
      <c r="M10" s="12">
        <f t="shared" si="2"/>
        <v>7.3820800000000006E-2</v>
      </c>
      <c r="N10" s="11">
        <f t="shared" si="3"/>
        <v>0.11334597547457355</v>
      </c>
      <c r="O10" s="5"/>
      <c r="U10" s="28"/>
    </row>
    <row r="11" spans="2:22" ht="20.5" x14ac:dyDescent="0.35">
      <c r="B11" s="4"/>
      <c r="C11" s="70" t="s">
        <v>44</v>
      </c>
      <c r="D11" s="71"/>
      <c r="E11" s="71"/>
      <c r="F11" s="72"/>
      <c r="G11" s="18" t="s">
        <v>55</v>
      </c>
      <c r="H11" s="29">
        <v>5.0999999999999997E-2</v>
      </c>
      <c r="I11" s="18">
        <v>1.23</v>
      </c>
      <c r="J11" s="17">
        <f t="shared" si="0"/>
        <v>6.2729999999999994E-2</v>
      </c>
      <c r="K11" s="11">
        <f t="shared" si="1"/>
        <v>0.12363636363636364</v>
      </c>
      <c r="L11" s="19">
        <v>2.79</v>
      </c>
      <c r="M11" s="12">
        <f t="shared" si="2"/>
        <v>0.1750167</v>
      </c>
      <c r="N11" s="11">
        <f t="shared" si="3"/>
        <v>0.26872424283996915</v>
      </c>
      <c r="O11" s="5"/>
      <c r="U11" s="28"/>
    </row>
    <row r="12" spans="2:22" ht="20.5" x14ac:dyDescent="0.35">
      <c r="B12" s="4"/>
      <c r="C12" s="70" t="s">
        <v>17</v>
      </c>
      <c r="D12" s="71"/>
      <c r="E12" s="71"/>
      <c r="F12" s="72"/>
      <c r="G12" s="18" t="s">
        <v>55</v>
      </c>
      <c r="H12" s="29">
        <v>5.1499999999999997E-2</v>
      </c>
      <c r="I12" s="18">
        <v>1.21</v>
      </c>
      <c r="J12" s="17">
        <f t="shared" si="0"/>
        <v>6.2314999999999995E-2</v>
      </c>
      <c r="K12" s="11">
        <f t="shared" si="1"/>
        <v>0.12484848484848485</v>
      </c>
      <c r="L12" s="19">
        <v>0.99</v>
      </c>
      <c r="M12" s="12">
        <f t="shared" si="2"/>
        <v>6.1691849999999993E-2</v>
      </c>
      <c r="N12" s="11">
        <f t="shared" si="3"/>
        <v>9.4722936043514422E-2</v>
      </c>
      <c r="O12" s="5"/>
      <c r="T12" s="28"/>
    </row>
    <row r="13" spans="2:22" ht="20.5" x14ac:dyDescent="0.35">
      <c r="B13" s="4"/>
      <c r="C13" s="23" t="s">
        <v>65</v>
      </c>
      <c r="D13" s="24"/>
      <c r="E13" s="24"/>
      <c r="F13" s="25"/>
      <c r="G13" s="18" t="s">
        <v>55</v>
      </c>
      <c r="H13" s="29">
        <v>3.15E-2</v>
      </c>
      <c r="I13" s="18">
        <v>1.19</v>
      </c>
      <c r="J13" s="17">
        <f t="shared" si="0"/>
        <v>3.7484999999999997E-2</v>
      </c>
      <c r="K13" s="11">
        <f t="shared" si="1"/>
        <v>7.636363636363637E-2</v>
      </c>
      <c r="L13" s="19">
        <v>1.19</v>
      </c>
      <c r="M13" s="12">
        <f t="shared" si="2"/>
        <v>4.4607149999999998E-2</v>
      </c>
      <c r="N13" s="11">
        <f t="shared" si="3"/>
        <v>6.8490736078322415E-2</v>
      </c>
      <c r="O13" s="5"/>
      <c r="U13" s="28"/>
    </row>
    <row r="14" spans="2:22" ht="20.5" x14ac:dyDescent="0.35">
      <c r="B14" s="4"/>
      <c r="C14" s="23" t="s">
        <v>64</v>
      </c>
      <c r="D14" s="24"/>
      <c r="E14" s="24"/>
      <c r="F14" s="25"/>
      <c r="G14" s="18" t="s">
        <v>55</v>
      </c>
      <c r="H14" s="29">
        <v>0.05</v>
      </c>
      <c r="I14" s="18">
        <v>1</v>
      </c>
      <c r="J14" s="17">
        <f t="shared" si="0"/>
        <v>0.05</v>
      </c>
      <c r="K14" s="11">
        <f t="shared" si="1"/>
        <v>0.12121212121212123</v>
      </c>
      <c r="L14" s="19">
        <v>0.99</v>
      </c>
      <c r="M14" s="12">
        <f t="shared" si="2"/>
        <v>4.9500000000000002E-2</v>
      </c>
      <c r="N14" s="11">
        <f t="shared" si="3"/>
        <v>7.6003318658039346E-2</v>
      </c>
      <c r="O14" s="5"/>
      <c r="V14" s="28"/>
    </row>
    <row r="15" spans="2:22" ht="20.5" x14ac:dyDescent="0.35">
      <c r="B15" s="4"/>
      <c r="C15" s="23" t="s">
        <v>47</v>
      </c>
      <c r="D15" s="24"/>
      <c r="E15" s="24"/>
      <c r="F15" s="25"/>
      <c r="G15" s="18" t="s">
        <v>55</v>
      </c>
      <c r="H15" s="29">
        <v>4.5999999999999999E-2</v>
      </c>
      <c r="I15" s="18">
        <v>1.0900000000000001</v>
      </c>
      <c r="J15" s="17">
        <f t="shared" si="0"/>
        <v>5.0140000000000004E-2</v>
      </c>
      <c r="K15" s="11">
        <f t="shared" si="1"/>
        <v>0.11151515151515153</v>
      </c>
      <c r="L15" s="19">
        <v>0.79</v>
      </c>
      <c r="M15" s="12">
        <f t="shared" si="2"/>
        <v>3.9610600000000003E-2</v>
      </c>
      <c r="N15" s="11">
        <f t="shared" si="3"/>
        <v>6.081893038456835E-2</v>
      </c>
      <c r="O15" s="5"/>
      <c r="T15" s="28"/>
    </row>
    <row r="16" spans="2:22" ht="20.5" x14ac:dyDescent="0.35">
      <c r="B16" s="4"/>
      <c r="C16" s="70" t="s">
        <v>43</v>
      </c>
      <c r="D16" s="74"/>
      <c r="E16" s="74"/>
      <c r="F16" s="75"/>
      <c r="G16" s="18" t="s">
        <v>55</v>
      </c>
      <c r="H16" s="29">
        <v>2.5000000000000001E-2</v>
      </c>
      <c r="I16" s="18">
        <v>1</v>
      </c>
      <c r="J16" s="17">
        <f t="shared" si="0"/>
        <v>2.5000000000000001E-2</v>
      </c>
      <c r="K16" s="11">
        <f t="shared" si="1"/>
        <v>6.0606060606060615E-2</v>
      </c>
      <c r="L16" s="19">
        <v>2.87</v>
      </c>
      <c r="M16" s="12">
        <f t="shared" si="2"/>
        <v>7.1750000000000008E-2</v>
      </c>
      <c r="N16" s="11">
        <f t="shared" si="3"/>
        <v>0.1101664265396833</v>
      </c>
      <c r="O16" s="5"/>
      <c r="R16" s="28"/>
      <c r="T16" s="28"/>
    </row>
    <row r="17" spans="2:15" x14ac:dyDescent="0.35">
      <c r="B17" s="4"/>
      <c r="K17" s="87" t="s">
        <v>25</v>
      </c>
      <c r="L17" s="87"/>
      <c r="M17" s="13">
        <f>IF(M9="","",SUM(M9:M16))</f>
        <v>0.65128735000000004</v>
      </c>
      <c r="N17" s="7"/>
      <c r="O17" s="5"/>
    </row>
    <row r="18" spans="2:15" x14ac:dyDescent="0.35">
      <c r="B18" s="4"/>
      <c r="C18" s="85" t="s">
        <v>26</v>
      </c>
      <c r="D18" s="86"/>
      <c r="E18" s="17">
        <f>IF(H10="","",SUM(H9:H16))</f>
        <v>0.41249999999999998</v>
      </c>
      <c r="F18" s="20" t="s">
        <v>27</v>
      </c>
      <c r="G18" s="18">
        <v>1</v>
      </c>
      <c r="H18" s="20" t="s">
        <v>28</v>
      </c>
      <c r="I18" s="17">
        <f>IF(G19="","",G19/M6)</f>
        <v>0.10312499999999999</v>
      </c>
      <c r="J18" s="6" t="s">
        <v>29</v>
      </c>
      <c r="K18" s="12">
        <f>IF(I19="","",((I19*75)/25)+K19*23%)</f>
        <v>0.60081258037500007</v>
      </c>
      <c r="L18" s="85" t="s">
        <v>30</v>
      </c>
      <c r="M18" s="86"/>
      <c r="N18" s="12">
        <f>IF(K19="","",K19-I19)</f>
        <v>0.32564367500000002</v>
      </c>
      <c r="O18" s="5"/>
    </row>
    <row r="19" spans="2:15" x14ac:dyDescent="0.35">
      <c r="B19" s="4"/>
      <c r="C19" s="85" t="s">
        <v>31</v>
      </c>
      <c r="D19" s="86"/>
      <c r="E19" s="12">
        <f>IF(M17="","",(M17*1)/E18)</f>
        <v>1.5788784242424245</v>
      </c>
      <c r="F19" s="20" t="s">
        <v>32</v>
      </c>
      <c r="G19" s="17">
        <f>IF(E18="","",E18*G18)</f>
        <v>0.41249999999999998</v>
      </c>
      <c r="H19" s="20" t="s">
        <v>33</v>
      </c>
      <c r="I19" s="12">
        <f>IF(I18="","",M17/M6)</f>
        <v>0.16282183750000001</v>
      </c>
      <c r="J19" s="6" t="s">
        <v>34</v>
      </c>
      <c r="K19" s="14">
        <f>IF(I19="","",(I19*75)/25)</f>
        <v>0.48846551250000003</v>
      </c>
      <c r="L19" s="85" t="s">
        <v>35</v>
      </c>
      <c r="M19" s="86"/>
      <c r="N19" s="15">
        <f>IF(N18="","",N18/K19)</f>
        <v>0.66666666666666663</v>
      </c>
      <c r="O19" s="5"/>
    </row>
    <row r="20" spans="2:15" x14ac:dyDescent="0.35">
      <c r="B20" s="4"/>
      <c r="O20" s="5"/>
    </row>
    <row r="21" spans="2:15" x14ac:dyDescent="0.35">
      <c r="B21" s="4"/>
      <c r="C21" s="21"/>
      <c r="D21" s="63"/>
      <c r="E21" s="64"/>
      <c r="F21" s="21"/>
      <c r="G21" s="60" t="s">
        <v>36</v>
      </c>
      <c r="H21" s="60"/>
      <c r="I21" s="60"/>
      <c r="J21" s="61" t="s">
        <v>66</v>
      </c>
      <c r="K21" s="61"/>
      <c r="L21" s="61"/>
      <c r="M21" s="61"/>
      <c r="N21" s="61"/>
      <c r="O21" s="5"/>
    </row>
    <row r="22" spans="2:15" x14ac:dyDescent="0.35">
      <c r="B22" s="4"/>
      <c r="C22" s="21"/>
      <c r="D22" s="65"/>
      <c r="E22" s="66"/>
      <c r="F22" s="21"/>
      <c r="G22" s="60" t="s">
        <v>37</v>
      </c>
      <c r="H22" s="60"/>
      <c r="I22" s="60"/>
      <c r="J22" s="61"/>
      <c r="K22" s="61"/>
      <c r="L22" s="61"/>
      <c r="M22" s="61"/>
      <c r="N22" s="61"/>
      <c r="O22" s="5"/>
    </row>
    <row r="23" spans="2:15" x14ac:dyDescent="0.35">
      <c r="B23" s="4"/>
      <c r="C23" s="21"/>
      <c r="D23" s="65"/>
      <c r="E23" s="66"/>
      <c r="F23" s="21"/>
      <c r="G23" s="60" t="s">
        <v>38</v>
      </c>
      <c r="H23" s="60"/>
      <c r="I23" s="60"/>
      <c r="J23" s="61" t="s">
        <v>67</v>
      </c>
      <c r="K23" s="61"/>
      <c r="L23" s="61"/>
      <c r="M23" s="61"/>
      <c r="N23" s="61"/>
      <c r="O23" s="5"/>
    </row>
    <row r="24" spans="2:15" x14ac:dyDescent="0.35">
      <c r="B24" s="4"/>
      <c r="C24" s="21"/>
      <c r="D24" s="65"/>
      <c r="E24" s="66"/>
      <c r="F24" s="21"/>
      <c r="G24" s="60" t="s">
        <v>39</v>
      </c>
      <c r="H24" s="60"/>
      <c r="I24" s="60"/>
      <c r="J24" s="69" t="s">
        <v>68</v>
      </c>
      <c r="K24" s="61"/>
      <c r="L24" s="61"/>
      <c r="M24" s="61"/>
      <c r="N24" s="61"/>
      <c r="O24" s="5"/>
    </row>
    <row r="25" spans="2:15" x14ac:dyDescent="0.35">
      <c r="B25" s="4"/>
      <c r="C25" s="21"/>
      <c r="D25" s="67"/>
      <c r="E25" s="68"/>
      <c r="F25" s="21"/>
      <c r="G25" s="60" t="s">
        <v>40</v>
      </c>
      <c r="H25" s="60"/>
      <c r="I25" s="60"/>
      <c r="J25" s="61" t="s">
        <v>69</v>
      </c>
      <c r="K25" s="61"/>
      <c r="L25" s="61"/>
      <c r="M25" s="61"/>
      <c r="N25" s="61"/>
      <c r="O25" s="5"/>
    </row>
    <row r="26" spans="2:15" x14ac:dyDescent="0.35">
      <c r="B26" s="4"/>
      <c r="C26" s="8"/>
      <c r="D26" s="8"/>
      <c r="E26" s="8"/>
      <c r="J26" s="7"/>
      <c r="K26" s="7"/>
      <c r="L26" s="7"/>
      <c r="M26" s="7"/>
      <c r="N26" s="7"/>
      <c r="O26" s="5"/>
    </row>
    <row r="27" spans="2:15" x14ac:dyDescent="0.35">
      <c r="B27" s="4"/>
      <c r="C27" s="62" t="s">
        <v>41</v>
      </c>
      <c r="D27" s="62"/>
      <c r="E27" s="62"/>
      <c r="F27" s="62"/>
      <c r="G27" s="62"/>
      <c r="J27" s="7"/>
      <c r="K27" s="7"/>
      <c r="L27" s="7"/>
      <c r="M27" s="7"/>
      <c r="N27" s="7"/>
      <c r="O27" s="5"/>
    </row>
    <row r="28" spans="2:15" x14ac:dyDescent="0.35">
      <c r="B28" s="4"/>
      <c r="C28" s="54" t="s">
        <v>70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"/>
    </row>
    <row r="29" spans="2:15" x14ac:dyDescent="0.35">
      <c r="B29" s="4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"/>
    </row>
    <row r="30" spans="2:15" x14ac:dyDescent="0.35">
      <c r="B30" s="4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"/>
    </row>
    <row r="31" spans="2:15" x14ac:dyDescent="0.35">
      <c r="B31" s="4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"/>
    </row>
    <row r="32" spans="2:15" x14ac:dyDescent="0.35">
      <c r="B32" s="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"/>
    </row>
    <row r="33" spans="2:15" x14ac:dyDescent="0.35">
      <c r="B33" s="4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"/>
    </row>
    <row r="34" spans="2:15" x14ac:dyDescent="0.35">
      <c r="B34" s="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"/>
    </row>
    <row r="35" spans="2:15" x14ac:dyDescent="0.35">
      <c r="B35" s="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ht="15" customHeight="1" x14ac:dyDescent="0.35">
      <c r="B37" s="4"/>
      <c r="C37" s="45" t="s">
        <v>71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5"/>
    </row>
    <row r="38" spans="2:15" x14ac:dyDescent="0.35">
      <c r="B38" s="4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5"/>
    </row>
    <row r="39" spans="2:15" x14ac:dyDescent="0.35">
      <c r="B39" s="4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"/>
    </row>
    <row r="40" spans="2:15" x14ac:dyDescent="0.35">
      <c r="B40" s="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"/>
    </row>
    <row r="41" spans="2:15" ht="15" thickBot="1" x14ac:dyDescent="0.4">
      <c r="B41" s="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0"/>
    </row>
  </sheetData>
  <mergeCells count="35">
    <mergeCell ref="C5:D5"/>
    <mergeCell ref="E5:N5"/>
    <mergeCell ref="E3:F3"/>
    <mergeCell ref="G3:H3"/>
    <mergeCell ref="I3:N3"/>
    <mergeCell ref="C4:D4"/>
    <mergeCell ref="E4:N4"/>
    <mergeCell ref="E6:I6"/>
    <mergeCell ref="J6:L6"/>
    <mergeCell ref="M6:N6"/>
    <mergeCell ref="C8:F8"/>
    <mergeCell ref="C9:F9"/>
    <mergeCell ref="C10:F10"/>
    <mergeCell ref="C11:F11"/>
    <mergeCell ref="C12:F12"/>
    <mergeCell ref="C16:F16"/>
    <mergeCell ref="K17:L17"/>
    <mergeCell ref="C18:D18"/>
    <mergeCell ref="L18:M18"/>
    <mergeCell ref="C19:D19"/>
    <mergeCell ref="L19:M19"/>
    <mergeCell ref="J25:N25"/>
    <mergeCell ref="C37:N40"/>
    <mergeCell ref="C27:G27"/>
    <mergeCell ref="C28:N36"/>
    <mergeCell ref="D21:E25"/>
    <mergeCell ref="G21:I21"/>
    <mergeCell ref="J21:N21"/>
    <mergeCell ref="G22:I22"/>
    <mergeCell ref="J22:N22"/>
    <mergeCell ref="G23:I23"/>
    <mergeCell ref="J23:N23"/>
    <mergeCell ref="G24:I24"/>
    <mergeCell ref="J24:N24"/>
    <mergeCell ref="G25:I2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A9D2-2C43-4F64-91C7-07AA908C43DF}">
  <dimension ref="B1:V41"/>
  <sheetViews>
    <sheetView topLeftCell="A7" workbookViewId="0">
      <selection activeCell="M17" sqref="M17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14" width="7.81640625" customWidth="1"/>
    <col min="15" max="15" width="1.81640625" customWidth="1"/>
    <col min="19" max="19" width="36.54296875" customWidth="1"/>
  </cols>
  <sheetData>
    <row r="1" spans="2:22" ht="15" thickBot="1" x14ac:dyDescent="0.4"/>
    <row r="2" spans="2:22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2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2</v>
      </c>
      <c r="J3" s="61"/>
      <c r="K3" s="61"/>
      <c r="L3" s="61"/>
      <c r="M3" s="61"/>
      <c r="N3" s="61"/>
      <c r="O3" s="5"/>
    </row>
    <row r="4" spans="2:22" x14ac:dyDescent="0.35">
      <c r="B4" s="4"/>
      <c r="C4" s="76" t="s">
        <v>3</v>
      </c>
      <c r="D4" s="77"/>
      <c r="E4" s="79" t="s">
        <v>72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2" x14ac:dyDescent="0.35">
      <c r="B5" s="4"/>
      <c r="C5" s="76" t="s">
        <v>5</v>
      </c>
      <c r="D5" s="77"/>
      <c r="E5" s="79" t="s">
        <v>72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2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2" x14ac:dyDescent="0.35">
      <c r="B7" s="4"/>
      <c r="O7" s="5"/>
    </row>
    <row r="8" spans="2:22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2" ht="21" customHeight="1" x14ac:dyDescent="0.35">
      <c r="B9" s="4"/>
      <c r="C9" s="70" t="s">
        <v>74</v>
      </c>
      <c r="D9" s="71"/>
      <c r="E9" s="71"/>
      <c r="F9" s="72"/>
      <c r="G9" s="18" t="s">
        <v>55</v>
      </c>
      <c r="H9" s="29">
        <v>1.7999999999999999E-2</v>
      </c>
      <c r="I9" s="18">
        <v>1.08</v>
      </c>
      <c r="J9" s="17">
        <f t="shared" ref="J9:J16" si="0">IF(H9="","",H9*I9)</f>
        <v>1.9439999999999999E-2</v>
      </c>
      <c r="K9" s="11">
        <f t="shared" ref="K9:K16" si="1">IF(H9="","",$H9/$E$18)</f>
        <v>0.2432432432432432</v>
      </c>
      <c r="L9" s="19">
        <v>5.48</v>
      </c>
      <c r="M9" s="12">
        <f>IF(L9="","",L9*J9)</f>
        <v>0.10653120000000001</v>
      </c>
      <c r="N9" s="11">
        <f t="shared" ref="N9:N16" si="2">IF(M9="","",M9/$M$17)</f>
        <v>0.37252422621578679</v>
      </c>
      <c r="O9" s="5"/>
      <c r="S9" s="28"/>
      <c r="V9" s="28"/>
    </row>
    <row r="10" spans="2:22" ht="20.5" x14ac:dyDescent="0.35">
      <c r="B10" s="4"/>
      <c r="C10" s="70" t="s">
        <v>75</v>
      </c>
      <c r="D10" s="71"/>
      <c r="E10" s="71"/>
      <c r="F10" s="72"/>
      <c r="G10" s="18" t="s">
        <v>55</v>
      </c>
      <c r="H10" s="29">
        <v>0.05</v>
      </c>
      <c r="I10" s="18">
        <v>1</v>
      </c>
      <c r="J10" s="17">
        <f t="shared" si="0"/>
        <v>0.05</v>
      </c>
      <c r="K10" s="11">
        <f t="shared" si="1"/>
        <v>0.67567567567567566</v>
      </c>
      <c r="L10" s="19">
        <v>1.59</v>
      </c>
      <c r="M10" s="12">
        <f t="shared" ref="M10:M15" si="3">IF(L10="","",L10*J10)</f>
        <v>7.9500000000000015E-2</v>
      </c>
      <c r="N10" s="11">
        <f t="shared" si="2"/>
        <v>0.27800002237987609</v>
      </c>
      <c r="O10" s="5"/>
      <c r="S10" s="28"/>
      <c r="U10" s="28"/>
    </row>
    <row r="11" spans="2:22" ht="20.5" x14ac:dyDescent="0.35">
      <c r="B11" s="4"/>
      <c r="C11" s="70" t="s">
        <v>76</v>
      </c>
      <c r="D11" s="71"/>
      <c r="E11" s="71"/>
      <c r="F11" s="72"/>
      <c r="G11" s="18" t="s">
        <v>55</v>
      </c>
      <c r="H11" s="29">
        <v>2E-3</v>
      </c>
      <c r="I11" s="18">
        <v>1.5</v>
      </c>
      <c r="J11" s="17">
        <f t="shared" si="0"/>
        <v>3.0000000000000001E-3</v>
      </c>
      <c r="K11" s="11">
        <f t="shared" si="1"/>
        <v>2.7027027027027025E-2</v>
      </c>
      <c r="L11" s="19">
        <v>25.8</v>
      </c>
      <c r="M11" s="12">
        <f t="shared" si="3"/>
        <v>7.740000000000001E-2</v>
      </c>
      <c r="N11" s="11">
        <f t="shared" si="2"/>
        <v>0.27065662556229442</v>
      </c>
      <c r="O11" s="5"/>
      <c r="S11" s="28"/>
      <c r="T11" s="28"/>
    </row>
    <row r="12" spans="2:22" ht="20.5" x14ac:dyDescent="0.35">
      <c r="B12" s="4"/>
      <c r="C12" s="70" t="s">
        <v>48</v>
      </c>
      <c r="D12" s="71"/>
      <c r="E12" s="71"/>
      <c r="F12" s="72"/>
      <c r="G12" s="18" t="s">
        <v>56</v>
      </c>
      <c r="H12" s="29">
        <v>2E-3</v>
      </c>
      <c r="I12" s="18">
        <v>1</v>
      </c>
      <c r="J12" s="17">
        <f t="shared" si="0"/>
        <v>2E-3</v>
      </c>
      <c r="K12" s="11">
        <f t="shared" si="1"/>
        <v>2.7027027027027025E-2</v>
      </c>
      <c r="L12" s="19">
        <v>1.99</v>
      </c>
      <c r="M12" s="12">
        <f t="shared" si="3"/>
        <v>3.98E-3</v>
      </c>
      <c r="N12" s="11">
        <f t="shared" si="2"/>
        <v>1.3917485397130901E-2</v>
      </c>
      <c r="O12" s="5"/>
      <c r="S12" s="28"/>
      <c r="T12" s="28"/>
    </row>
    <row r="13" spans="2:22" ht="20.5" x14ac:dyDescent="0.35">
      <c r="B13" s="4"/>
      <c r="C13" s="23" t="s">
        <v>52</v>
      </c>
      <c r="D13" s="24"/>
      <c r="E13" s="24"/>
      <c r="F13" s="25"/>
      <c r="G13" s="18" t="s">
        <v>53</v>
      </c>
      <c r="H13" s="29">
        <v>1E-3</v>
      </c>
      <c r="I13" s="18">
        <v>1</v>
      </c>
      <c r="J13" s="17">
        <f t="shared" si="0"/>
        <v>1E-3</v>
      </c>
      <c r="K13" s="11">
        <f t="shared" si="1"/>
        <v>1.3513513513513513E-2</v>
      </c>
      <c r="L13" s="19">
        <v>0.76</v>
      </c>
      <c r="M13" s="12">
        <f t="shared" si="3"/>
        <v>7.6000000000000004E-4</v>
      </c>
      <c r="N13" s="11">
        <f t="shared" si="2"/>
        <v>2.6576102768390668E-3</v>
      </c>
      <c r="O13" s="5"/>
      <c r="S13" s="28"/>
      <c r="U13" s="28"/>
    </row>
    <row r="14" spans="2:22" ht="20.5" x14ac:dyDescent="0.35">
      <c r="B14" s="4"/>
      <c r="C14" s="23" t="s">
        <v>77</v>
      </c>
      <c r="D14" s="24"/>
      <c r="E14" s="24"/>
      <c r="F14" s="25"/>
      <c r="G14" s="18" t="s">
        <v>53</v>
      </c>
      <c r="H14" s="29">
        <v>1E-3</v>
      </c>
      <c r="I14" s="18">
        <v>1</v>
      </c>
      <c r="J14" s="17">
        <f t="shared" si="0"/>
        <v>1E-3</v>
      </c>
      <c r="K14" s="11">
        <f t="shared" si="1"/>
        <v>1.3513513513513513E-2</v>
      </c>
      <c r="L14" s="19">
        <v>17.8</v>
      </c>
      <c r="M14" s="12">
        <f t="shared" si="3"/>
        <v>1.78E-2</v>
      </c>
      <c r="N14" s="11">
        <f t="shared" si="2"/>
        <v>6.2244030168072874E-2</v>
      </c>
      <c r="O14" s="5"/>
      <c r="S14" s="28"/>
      <c r="V14" s="28"/>
    </row>
    <row r="15" spans="2:22" ht="20.5" x14ac:dyDescent="0.35">
      <c r="B15" s="4"/>
      <c r="C15" s="23"/>
      <c r="D15" s="24"/>
      <c r="E15" s="24"/>
      <c r="F15" s="25"/>
      <c r="G15" s="18"/>
      <c r="H15" s="29"/>
      <c r="I15" s="18"/>
      <c r="J15" s="17" t="str">
        <f t="shared" si="0"/>
        <v/>
      </c>
      <c r="K15" s="11" t="str">
        <f t="shared" si="1"/>
        <v/>
      </c>
      <c r="L15" s="19"/>
      <c r="M15" s="12" t="str">
        <f t="shared" si="3"/>
        <v/>
      </c>
      <c r="N15" s="11" t="str">
        <f t="shared" si="2"/>
        <v/>
      </c>
      <c r="O15" s="5"/>
      <c r="T15" s="28"/>
    </row>
    <row r="16" spans="2:22" ht="20.5" x14ac:dyDescent="0.35">
      <c r="B16" s="4"/>
      <c r="C16" s="70"/>
      <c r="D16" s="74"/>
      <c r="E16" s="74"/>
      <c r="F16" s="75"/>
      <c r="G16" s="18"/>
      <c r="H16" s="29"/>
      <c r="I16" s="18"/>
      <c r="J16" s="17" t="str">
        <f t="shared" si="0"/>
        <v/>
      </c>
      <c r="K16" s="11" t="str">
        <f t="shared" si="1"/>
        <v/>
      </c>
      <c r="L16" s="19"/>
      <c r="M16" s="12"/>
      <c r="N16" s="11" t="str">
        <f t="shared" si="2"/>
        <v/>
      </c>
      <c r="O16" s="5"/>
      <c r="R16" s="28"/>
      <c r="T16" s="28"/>
    </row>
    <row r="17" spans="2:15" x14ac:dyDescent="0.35">
      <c r="B17" s="4"/>
      <c r="K17" s="87" t="s">
        <v>25</v>
      </c>
      <c r="L17" s="87"/>
      <c r="M17" s="13">
        <f>IF(M9="","",SUM(M9:M16))</f>
        <v>0.28597119999999998</v>
      </c>
      <c r="N17" s="7"/>
      <c r="O17" s="5"/>
    </row>
    <row r="18" spans="2:15" x14ac:dyDescent="0.35">
      <c r="B18" s="4"/>
      <c r="C18" s="85" t="s">
        <v>26</v>
      </c>
      <c r="D18" s="86"/>
      <c r="E18" s="17">
        <f>IF(H10="","",SUM(H9:H16))</f>
        <v>7.400000000000001E-2</v>
      </c>
      <c r="F18" s="20" t="s">
        <v>27</v>
      </c>
      <c r="G18" s="18">
        <v>1</v>
      </c>
      <c r="H18" s="20" t="s">
        <v>28</v>
      </c>
      <c r="I18" s="17">
        <f>IF(G19="","",G19/M6)</f>
        <v>1.8500000000000003E-2</v>
      </c>
      <c r="J18" s="6" t="s">
        <v>29</v>
      </c>
      <c r="K18" s="12">
        <f>IF(I19="","",((I19*75)/25)+K19*23%)</f>
        <v>0.26380843199999998</v>
      </c>
      <c r="L18" s="85" t="s">
        <v>30</v>
      </c>
      <c r="M18" s="86"/>
      <c r="N18" s="12">
        <f>IF(K19="","",K19-I19)</f>
        <v>0.14298559999999999</v>
      </c>
      <c r="O18" s="5"/>
    </row>
    <row r="19" spans="2:15" x14ac:dyDescent="0.35">
      <c r="B19" s="4"/>
      <c r="C19" s="85" t="s">
        <v>31</v>
      </c>
      <c r="D19" s="86"/>
      <c r="E19" s="12">
        <f>IF(M17="","",(M17*1)/E18)</f>
        <v>3.8644756756756751</v>
      </c>
      <c r="F19" s="20" t="s">
        <v>32</v>
      </c>
      <c r="G19" s="17">
        <f>IF(E18="","",E18*G18)</f>
        <v>7.400000000000001E-2</v>
      </c>
      <c r="H19" s="20" t="s">
        <v>33</v>
      </c>
      <c r="I19" s="12">
        <f>IF(I18="","",M17/M6)</f>
        <v>7.1492799999999995E-2</v>
      </c>
      <c r="J19" s="6" t="s">
        <v>34</v>
      </c>
      <c r="K19" s="14">
        <f>IF(I19="","",(I19*75)/25)</f>
        <v>0.21447839999999999</v>
      </c>
      <c r="L19" s="85" t="s">
        <v>35</v>
      </c>
      <c r="M19" s="86"/>
      <c r="N19" s="15">
        <f>IF(N18="","",N18/K19)</f>
        <v>0.66666666666666663</v>
      </c>
      <c r="O19" s="5"/>
    </row>
    <row r="20" spans="2:15" x14ac:dyDescent="0.35">
      <c r="B20" s="4"/>
      <c r="O20" s="5"/>
    </row>
    <row r="21" spans="2:15" x14ac:dyDescent="0.35">
      <c r="B21" s="4"/>
      <c r="C21" s="21"/>
      <c r="D21" s="63"/>
      <c r="E21" s="64"/>
      <c r="F21" s="21"/>
      <c r="G21" s="60" t="s">
        <v>36</v>
      </c>
      <c r="H21" s="60"/>
      <c r="I21" s="60"/>
      <c r="J21" s="61" t="s">
        <v>73</v>
      </c>
      <c r="K21" s="61"/>
      <c r="L21" s="61"/>
      <c r="M21" s="61"/>
      <c r="N21" s="61"/>
      <c r="O21" s="5"/>
    </row>
    <row r="22" spans="2:15" x14ac:dyDescent="0.35">
      <c r="B22" s="4"/>
      <c r="C22" s="21"/>
      <c r="D22" s="65"/>
      <c r="E22" s="66"/>
      <c r="F22" s="21"/>
      <c r="G22" s="60" t="s">
        <v>37</v>
      </c>
      <c r="H22" s="60"/>
      <c r="I22" s="60"/>
      <c r="J22" s="61"/>
      <c r="K22" s="61"/>
      <c r="L22" s="61"/>
      <c r="M22" s="61"/>
      <c r="N22" s="61"/>
      <c r="O22" s="5"/>
    </row>
    <row r="23" spans="2:15" x14ac:dyDescent="0.35">
      <c r="B23" s="4"/>
      <c r="C23" s="21"/>
      <c r="D23" s="65"/>
      <c r="E23" s="66"/>
      <c r="F23" s="21"/>
      <c r="G23" s="60" t="s">
        <v>38</v>
      </c>
      <c r="H23" s="60"/>
      <c r="I23" s="60"/>
      <c r="J23" s="61" t="s">
        <v>67</v>
      </c>
      <c r="K23" s="61"/>
      <c r="L23" s="61"/>
      <c r="M23" s="61"/>
      <c r="N23" s="61"/>
      <c r="O23" s="5"/>
    </row>
    <row r="24" spans="2:15" x14ac:dyDescent="0.35">
      <c r="B24" s="4"/>
      <c r="C24" s="21"/>
      <c r="D24" s="65"/>
      <c r="E24" s="66"/>
      <c r="F24" s="21"/>
      <c r="G24" s="60" t="s">
        <v>39</v>
      </c>
      <c r="H24" s="60"/>
      <c r="I24" s="60"/>
      <c r="J24" s="69" t="s">
        <v>68</v>
      </c>
      <c r="K24" s="61"/>
      <c r="L24" s="61"/>
      <c r="M24" s="61"/>
      <c r="N24" s="61"/>
      <c r="O24" s="5"/>
    </row>
    <row r="25" spans="2:15" x14ac:dyDescent="0.35">
      <c r="B25" s="4"/>
      <c r="C25" s="21"/>
      <c r="D25" s="67"/>
      <c r="E25" s="68"/>
      <c r="F25" s="21"/>
      <c r="G25" s="60" t="s">
        <v>40</v>
      </c>
      <c r="H25" s="60"/>
      <c r="I25" s="60"/>
      <c r="J25" s="61" t="s">
        <v>69</v>
      </c>
      <c r="K25" s="61"/>
      <c r="L25" s="61"/>
      <c r="M25" s="61"/>
      <c r="N25" s="61"/>
      <c r="O25" s="5"/>
    </row>
    <row r="26" spans="2:15" x14ac:dyDescent="0.35">
      <c r="B26" s="4"/>
      <c r="C26" s="8"/>
      <c r="D26" s="8"/>
      <c r="E26" s="8"/>
      <c r="J26" s="7"/>
      <c r="K26" s="7"/>
      <c r="L26" s="7"/>
      <c r="M26" s="7"/>
      <c r="N26" s="7"/>
      <c r="O26" s="5"/>
    </row>
    <row r="27" spans="2:15" x14ac:dyDescent="0.35">
      <c r="B27" s="4"/>
      <c r="C27" s="62" t="s">
        <v>41</v>
      </c>
      <c r="D27" s="62"/>
      <c r="E27" s="62"/>
      <c r="F27" s="62"/>
      <c r="G27" s="62"/>
      <c r="J27" s="7"/>
      <c r="K27" s="7"/>
      <c r="L27" s="7"/>
      <c r="M27" s="7"/>
      <c r="N27" s="7"/>
      <c r="O27" s="5"/>
    </row>
    <row r="28" spans="2:15" x14ac:dyDescent="0.35">
      <c r="B28" s="4"/>
      <c r="C28" s="54" t="s">
        <v>78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"/>
    </row>
    <row r="29" spans="2:15" x14ac:dyDescent="0.35">
      <c r="B29" s="4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"/>
    </row>
    <row r="30" spans="2:15" x14ac:dyDescent="0.35">
      <c r="B30" s="4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"/>
    </row>
    <row r="31" spans="2:15" x14ac:dyDescent="0.35">
      <c r="B31" s="4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"/>
    </row>
    <row r="32" spans="2:15" x14ac:dyDescent="0.35">
      <c r="B32" s="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"/>
    </row>
    <row r="33" spans="2:15" x14ac:dyDescent="0.35">
      <c r="B33" s="4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"/>
    </row>
    <row r="34" spans="2:15" x14ac:dyDescent="0.35">
      <c r="B34" s="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"/>
    </row>
    <row r="35" spans="2:15" x14ac:dyDescent="0.35">
      <c r="B35" s="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ht="15" customHeight="1" x14ac:dyDescent="0.35">
      <c r="B37" s="4"/>
      <c r="C37" s="45" t="s">
        <v>79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5"/>
    </row>
    <row r="38" spans="2:15" x14ac:dyDescent="0.35">
      <c r="B38" s="4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5"/>
    </row>
    <row r="39" spans="2:15" x14ac:dyDescent="0.35">
      <c r="B39" s="4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"/>
    </row>
    <row r="40" spans="2:15" x14ac:dyDescent="0.35">
      <c r="B40" s="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"/>
    </row>
    <row r="41" spans="2:15" ht="15" thickBot="1" x14ac:dyDescent="0.4">
      <c r="B41" s="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0"/>
    </row>
  </sheetData>
  <mergeCells count="35">
    <mergeCell ref="C37:N40"/>
    <mergeCell ref="C19:D19"/>
    <mergeCell ref="L19:M19"/>
    <mergeCell ref="D21:E25"/>
    <mergeCell ref="G21:I21"/>
    <mergeCell ref="J21:N21"/>
    <mergeCell ref="G22:I22"/>
    <mergeCell ref="J22:N22"/>
    <mergeCell ref="G23:I23"/>
    <mergeCell ref="J23:N23"/>
    <mergeCell ref="G24:I24"/>
    <mergeCell ref="J24:N24"/>
    <mergeCell ref="G25:I25"/>
    <mergeCell ref="J25:N25"/>
    <mergeCell ref="C27:G27"/>
    <mergeCell ref="C28:N36"/>
    <mergeCell ref="C11:F11"/>
    <mergeCell ref="C12:F12"/>
    <mergeCell ref="C16:F16"/>
    <mergeCell ref="K17:L17"/>
    <mergeCell ref="C18:D18"/>
    <mergeCell ref="L18:M18"/>
    <mergeCell ref="C10:F10"/>
    <mergeCell ref="E3:F3"/>
    <mergeCell ref="G3:H3"/>
    <mergeCell ref="I3:N3"/>
    <mergeCell ref="C4:D4"/>
    <mergeCell ref="E4:N4"/>
    <mergeCell ref="C5:D5"/>
    <mergeCell ref="E5:N5"/>
    <mergeCell ref="E6:I6"/>
    <mergeCell ref="J6:L6"/>
    <mergeCell ref="M6:N6"/>
    <mergeCell ref="C8:F8"/>
    <mergeCell ref="C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5875-4EF1-4C42-924F-81F197C99026}">
  <dimension ref="B1:V49"/>
  <sheetViews>
    <sheetView topLeftCell="A13" workbookViewId="0">
      <selection activeCell="E4" sqref="E4:N4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14" width="7.81640625" customWidth="1"/>
    <col min="15" max="15" width="1.81640625" customWidth="1"/>
  </cols>
  <sheetData>
    <row r="1" spans="2:22" ht="15" thickBot="1" x14ac:dyDescent="0.4"/>
    <row r="2" spans="2:22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2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94</v>
      </c>
      <c r="J3" s="61"/>
      <c r="K3" s="61"/>
      <c r="L3" s="61"/>
      <c r="M3" s="61"/>
      <c r="N3" s="61"/>
      <c r="O3" s="5"/>
    </row>
    <row r="4" spans="2:22" x14ac:dyDescent="0.35">
      <c r="B4" s="4"/>
      <c r="C4" s="76" t="s">
        <v>3</v>
      </c>
      <c r="D4" s="77"/>
      <c r="E4" s="79" t="s">
        <v>96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2" x14ac:dyDescent="0.35">
      <c r="B5" s="4"/>
      <c r="C5" s="76" t="s">
        <v>5</v>
      </c>
      <c r="D5" s="77"/>
      <c r="E5" s="79" t="s">
        <v>95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2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2" x14ac:dyDescent="0.35">
      <c r="B7" s="4"/>
      <c r="O7" s="5"/>
    </row>
    <row r="8" spans="2:22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2" ht="21" customHeight="1" x14ac:dyDescent="0.35">
      <c r="B9" s="4"/>
      <c r="C9" s="70" t="s">
        <v>97</v>
      </c>
      <c r="D9" s="71"/>
      <c r="E9" s="71"/>
      <c r="F9" s="72"/>
      <c r="G9" s="18"/>
      <c r="H9" s="29">
        <v>0.1</v>
      </c>
      <c r="I9" s="18">
        <v>1</v>
      </c>
      <c r="J9" s="17">
        <f t="shared" ref="J9:J23" si="0">IF(H9="","",H9*I9)</f>
        <v>0.1</v>
      </c>
      <c r="K9" s="11">
        <f>IF(H9="","",$H9/$E$25)</f>
        <v>5.945303210463735E-2</v>
      </c>
      <c r="L9" s="19">
        <v>1.69</v>
      </c>
      <c r="M9" s="12">
        <f t="shared" ref="M9:M23" si="1">IF(L9="","",L9*J9)</f>
        <v>0.16900000000000001</v>
      </c>
      <c r="N9" s="11">
        <f>IF(M9="","",M9/$M$24)</f>
        <v>2.9531891559593165E-2</v>
      </c>
      <c r="O9" s="5"/>
      <c r="R9" s="28"/>
      <c r="V9" s="28"/>
    </row>
    <row r="10" spans="2:22" ht="20.5" x14ac:dyDescent="0.35">
      <c r="B10" s="4"/>
      <c r="C10" s="70" t="s">
        <v>98</v>
      </c>
      <c r="D10" s="71"/>
      <c r="E10" s="71"/>
      <c r="F10" s="72"/>
      <c r="G10" s="18"/>
      <c r="H10" s="29">
        <v>0.1</v>
      </c>
      <c r="I10" s="18">
        <v>1.1000000000000001</v>
      </c>
      <c r="J10" s="17">
        <f t="shared" si="0"/>
        <v>0.11000000000000001</v>
      </c>
      <c r="K10" s="11">
        <f>IF(H10="","",$H10/$E$25)</f>
        <v>5.945303210463735E-2</v>
      </c>
      <c r="L10" s="19">
        <v>2.99</v>
      </c>
      <c r="M10" s="12">
        <f t="shared" si="1"/>
        <v>0.32890000000000008</v>
      </c>
      <c r="N10" s="11">
        <f>IF(M10="","",M10/$M$24)</f>
        <v>5.7473604342900553E-2</v>
      </c>
      <c r="O10" s="5"/>
      <c r="R10" s="28"/>
      <c r="V10" s="28"/>
    </row>
    <row r="11" spans="2:22" ht="20.5" x14ac:dyDescent="0.35">
      <c r="B11" s="4"/>
      <c r="C11" s="70" t="s">
        <v>17</v>
      </c>
      <c r="D11" s="71"/>
      <c r="E11" s="71"/>
      <c r="F11" s="72"/>
      <c r="G11" s="18"/>
      <c r="H11" s="29">
        <v>7.4999999999999997E-2</v>
      </c>
      <c r="I11" s="18">
        <v>1.1200000000000001</v>
      </c>
      <c r="J11" s="17">
        <f t="shared" si="0"/>
        <v>8.4000000000000005E-2</v>
      </c>
      <c r="K11" s="11">
        <f>IF(H11="","",$H11/$E$25)</f>
        <v>4.4589774078478008E-2</v>
      </c>
      <c r="L11" s="19">
        <v>1.35</v>
      </c>
      <c r="M11" s="12">
        <f t="shared" si="1"/>
        <v>0.11340000000000001</v>
      </c>
      <c r="N11" s="11">
        <f>IF(M11="","",M11/$M$24)</f>
        <v>1.9816073981407487E-2</v>
      </c>
      <c r="O11" s="5"/>
      <c r="R11" s="28"/>
      <c r="V11" s="28"/>
    </row>
    <row r="12" spans="2:22" ht="20.5" x14ac:dyDescent="0.35">
      <c r="B12" s="4"/>
      <c r="C12" s="70" t="s">
        <v>99</v>
      </c>
      <c r="D12" s="71"/>
      <c r="E12" s="71"/>
      <c r="F12" s="72"/>
      <c r="G12" s="18"/>
      <c r="H12" s="29">
        <v>6.5000000000000002E-2</v>
      </c>
      <c r="I12" s="18">
        <v>1.1200000000000001</v>
      </c>
      <c r="J12" s="17">
        <f t="shared" si="0"/>
        <v>7.2800000000000004E-2</v>
      </c>
      <c r="K12" s="11">
        <f>IF(H12="","",$H12/$E$25)</f>
        <v>3.8644470868014279E-2</v>
      </c>
      <c r="L12" s="19">
        <v>2.39</v>
      </c>
      <c r="M12" s="12">
        <f t="shared" si="1"/>
        <v>0.17399200000000001</v>
      </c>
      <c r="N12" s="11">
        <f>IF(M12="","",M12/$M$24)</f>
        <v>3.0404218202584224E-2</v>
      </c>
      <c r="O12" s="5"/>
      <c r="R12" s="28"/>
      <c r="T12" s="28"/>
    </row>
    <row r="13" spans="2:22" ht="20.5" x14ac:dyDescent="0.35">
      <c r="B13" s="4"/>
      <c r="C13" s="23" t="s">
        <v>74</v>
      </c>
      <c r="D13" s="24"/>
      <c r="E13" s="24"/>
      <c r="F13" s="25"/>
      <c r="G13" s="18"/>
      <c r="H13" s="29">
        <v>2.5000000000000001E-2</v>
      </c>
      <c r="I13" s="18">
        <v>1.08</v>
      </c>
      <c r="J13" s="17">
        <f t="shared" si="0"/>
        <v>2.7000000000000003E-2</v>
      </c>
      <c r="K13" s="11">
        <f>IF(H13="","",$H13/$E$25)</f>
        <v>1.4863258026159338E-2</v>
      </c>
      <c r="L13" s="19">
        <v>5.48</v>
      </c>
      <c r="M13" s="12">
        <f t="shared" si="1"/>
        <v>0.14796000000000004</v>
      </c>
      <c r="N13" s="11">
        <f>IF(M13="","",M13/$M$24)</f>
        <v>2.5855258432884057E-2</v>
      </c>
      <c r="O13" s="5"/>
      <c r="R13" s="28"/>
      <c r="V13" s="28"/>
    </row>
    <row r="14" spans="2:22" ht="20.5" x14ac:dyDescent="0.35">
      <c r="B14" s="4"/>
      <c r="C14" s="23" t="s">
        <v>52</v>
      </c>
      <c r="D14" s="24"/>
      <c r="E14" s="24"/>
      <c r="F14" s="25"/>
      <c r="G14" s="18"/>
      <c r="H14" s="29" t="s">
        <v>53</v>
      </c>
      <c r="I14" s="18"/>
      <c r="J14" s="17"/>
      <c r="K14" s="11"/>
      <c r="L14" s="19"/>
      <c r="M14" s="12" t="str">
        <f t="shared" si="1"/>
        <v/>
      </c>
      <c r="N14" s="11" t="str">
        <f t="shared" ref="N14:N21" si="2">IF(M14="","",M14/$M$24)</f>
        <v/>
      </c>
      <c r="O14" s="5"/>
      <c r="R14" s="28"/>
      <c r="V14" s="28"/>
    </row>
    <row r="15" spans="2:22" ht="20.5" x14ac:dyDescent="0.35">
      <c r="B15" s="4"/>
      <c r="C15" s="23" t="s">
        <v>77</v>
      </c>
      <c r="D15" s="24"/>
      <c r="E15" s="24"/>
      <c r="F15" s="25"/>
      <c r="G15" s="18"/>
      <c r="H15" s="29" t="s">
        <v>53</v>
      </c>
      <c r="I15" s="18"/>
      <c r="J15" s="17"/>
      <c r="K15" s="11"/>
      <c r="L15" s="19"/>
      <c r="M15" s="12" t="str">
        <f t="shared" si="1"/>
        <v/>
      </c>
      <c r="N15" s="11" t="str">
        <f t="shared" si="2"/>
        <v/>
      </c>
      <c r="O15" s="5"/>
      <c r="R15" s="28"/>
      <c r="V15" s="28"/>
    </row>
    <row r="16" spans="2:22" ht="20.5" x14ac:dyDescent="0.35">
      <c r="B16" s="4"/>
      <c r="C16" s="23" t="s">
        <v>100</v>
      </c>
      <c r="D16" s="24"/>
      <c r="E16" s="24"/>
      <c r="F16" s="25"/>
      <c r="G16" s="18"/>
      <c r="H16" s="29">
        <v>0.5</v>
      </c>
      <c r="I16" s="18">
        <v>1</v>
      </c>
      <c r="J16" s="17">
        <f t="shared" si="0"/>
        <v>0.5</v>
      </c>
      <c r="K16" s="11">
        <f t="shared" ref="K16:K23" si="3">IF(H16="","",$H16/$E$25)</f>
        <v>0.29726516052318674</v>
      </c>
      <c r="L16" s="19">
        <v>6.59</v>
      </c>
      <c r="M16" s="12">
        <f t="shared" si="1"/>
        <v>3.2949999999999999</v>
      </c>
      <c r="N16" s="11">
        <f t="shared" si="2"/>
        <v>0.5757845129518312</v>
      </c>
      <c r="O16" s="5"/>
      <c r="R16" s="28"/>
      <c r="V16" s="28"/>
    </row>
    <row r="17" spans="2:21" ht="20.5" x14ac:dyDescent="0.35">
      <c r="B17" s="4"/>
      <c r="C17" s="23" t="s">
        <v>101</v>
      </c>
      <c r="D17" s="24"/>
      <c r="E17" s="24"/>
      <c r="F17" s="25"/>
      <c r="G17" s="18"/>
      <c r="H17" s="29">
        <v>0.125</v>
      </c>
      <c r="I17" s="18">
        <v>1.23</v>
      </c>
      <c r="J17" s="17">
        <f t="shared" si="0"/>
        <v>0.15375</v>
      </c>
      <c r="K17" s="11">
        <f t="shared" si="3"/>
        <v>7.4316290130796686E-2</v>
      </c>
      <c r="L17" s="19">
        <v>1.59</v>
      </c>
      <c r="M17" s="12">
        <f t="shared" si="1"/>
        <v>0.2444625</v>
      </c>
      <c r="N17" s="11">
        <f t="shared" si="2"/>
        <v>4.2718580120633391E-2</v>
      </c>
      <c r="O17" s="5"/>
      <c r="R17" s="28"/>
      <c r="T17" s="28"/>
    </row>
    <row r="18" spans="2:21" ht="20.5" x14ac:dyDescent="0.35">
      <c r="B18" s="4"/>
      <c r="C18" s="70" t="s">
        <v>102</v>
      </c>
      <c r="D18" s="71"/>
      <c r="E18" s="71"/>
      <c r="F18" s="72"/>
      <c r="G18" s="18"/>
      <c r="H18" s="29">
        <v>0.5</v>
      </c>
      <c r="I18" s="18">
        <v>1.05</v>
      </c>
      <c r="J18" s="17">
        <f t="shared" si="0"/>
        <v>0.52500000000000002</v>
      </c>
      <c r="K18" s="11">
        <f t="shared" si="3"/>
        <v>0.29726516052318674</v>
      </c>
      <c r="L18" s="19">
        <v>0.9</v>
      </c>
      <c r="M18" s="12">
        <f t="shared" si="1"/>
        <v>0.47250000000000003</v>
      </c>
      <c r="N18" s="11">
        <f t="shared" si="2"/>
        <v>8.2566974922531192E-2</v>
      </c>
      <c r="O18" s="5"/>
      <c r="R18" s="28"/>
      <c r="T18" s="28"/>
    </row>
    <row r="19" spans="2:21" ht="20.5" x14ac:dyDescent="0.35">
      <c r="B19" s="4"/>
      <c r="C19" s="70" t="s">
        <v>21</v>
      </c>
      <c r="D19" s="71"/>
      <c r="E19" s="71"/>
      <c r="F19" s="72"/>
      <c r="G19" s="18"/>
      <c r="H19" s="29">
        <v>5.0000000000000001E-3</v>
      </c>
      <c r="I19" s="18">
        <v>1</v>
      </c>
      <c r="J19" s="17">
        <f t="shared" si="0"/>
        <v>5.0000000000000001E-3</v>
      </c>
      <c r="K19" s="11">
        <f t="shared" si="3"/>
        <v>2.9726516052318674E-3</v>
      </c>
      <c r="L19" s="19">
        <v>2.79</v>
      </c>
      <c r="M19" s="12">
        <f t="shared" si="1"/>
        <v>1.3950000000000001E-2</v>
      </c>
      <c r="N19" s="11">
        <f t="shared" si="2"/>
        <v>2.4376916405699682E-3</v>
      </c>
      <c r="O19" s="5"/>
      <c r="R19" s="28"/>
      <c r="T19" s="28"/>
    </row>
    <row r="20" spans="2:21" ht="20.5" x14ac:dyDescent="0.35">
      <c r="B20" s="4"/>
      <c r="C20" s="70" t="s">
        <v>16</v>
      </c>
      <c r="D20" s="71"/>
      <c r="E20" s="71"/>
      <c r="F20" s="72"/>
      <c r="G20" s="18"/>
      <c r="H20" s="29">
        <v>0.17499999999999999</v>
      </c>
      <c r="I20" s="18">
        <v>1.1100000000000001</v>
      </c>
      <c r="J20" s="17">
        <f t="shared" si="0"/>
        <v>0.19425000000000001</v>
      </c>
      <c r="K20" s="11">
        <f t="shared" si="3"/>
        <v>0.10404280618311534</v>
      </c>
      <c r="L20" s="19">
        <v>1.05</v>
      </c>
      <c r="M20" s="12">
        <f t="shared" si="1"/>
        <v>0.20396250000000002</v>
      </c>
      <c r="N20" s="11">
        <f t="shared" si="2"/>
        <v>3.5641410841559293E-2</v>
      </c>
      <c r="O20" s="5"/>
      <c r="R20" s="28"/>
      <c r="T20" s="28"/>
    </row>
    <row r="21" spans="2:21" ht="20.5" x14ac:dyDescent="0.35">
      <c r="B21" s="4"/>
      <c r="C21" s="70" t="s">
        <v>103</v>
      </c>
      <c r="D21" s="71"/>
      <c r="E21" s="71"/>
      <c r="F21" s="72"/>
      <c r="G21" s="18"/>
      <c r="H21" s="29">
        <v>5.0000000000000001E-3</v>
      </c>
      <c r="I21" s="18">
        <v>1</v>
      </c>
      <c r="J21" s="17">
        <f t="shared" si="0"/>
        <v>5.0000000000000001E-3</v>
      </c>
      <c r="K21" s="11">
        <f t="shared" si="3"/>
        <v>2.9726516052318674E-3</v>
      </c>
      <c r="L21" s="19">
        <v>44.5</v>
      </c>
      <c r="M21" s="12">
        <f t="shared" si="1"/>
        <v>0.2225</v>
      </c>
      <c r="N21" s="11">
        <f t="shared" si="2"/>
        <v>3.8880744804789813E-2</v>
      </c>
      <c r="O21" s="5"/>
      <c r="R21" s="28"/>
      <c r="T21" s="28"/>
    </row>
    <row r="22" spans="2:21" ht="20.5" x14ac:dyDescent="0.35">
      <c r="B22" s="4"/>
      <c r="C22" s="70" t="s">
        <v>104</v>
      </c>
      <c r="D22" s="71"/>
      <c r="E22" s="71"/>
      <c r="F22" s="72"/>
      <c r="G22" s="18"/>
      <c r="H22" s="29">
        <v>2E-3</v>
      </c>
      <c r="I22" s="18">
        <v>1</v>
      </c>
      <c r="J22" s="17">
        <f t="shared" si="0"/>
        <v>2E-3</v>
      </c>
      <c r="K22" s="11">
        <f t="shared" si="3"/>
        <v>1.1890606420927471E-3</v>
      </c>
      <c r="L22" s="19">
        <v>69.5</v>
      </c>
      <c r="M22" s="12">
        <f t="shared" si="1"/>
        <v>0.13900000000000001</v>
      </c>
      <c r="N22" s="11">
        <f>IF(M22="","",M22/$M$24)</f>
        <v>2.42895439454642E-2</v>
      </c>
      <c r="O22" s="5"/>
      <c r="R22" s="28"/>
      <c r="T22" s="28"/>
    </row>
    <row r="23" spans="2:21" ht="20.5" x14ac:dyDescent="0.35">
      <c r="B23" s="4"/>
      <c r="C23" s="70" t="s">
        <v>105</v>
      </c>
      <c r="D23" s="71"/>
      <c r="E23" s="71"/>
      <c r="F23" s="72"/>
      <c r="G23" s="18"/>
      <c r="H23" s="29">
        <v>5.0000000000000001E-3</v>
      </c>
      <c r="I23" s="18">
        <v>2</v>
      </c>
      <c r="J23" s="17">
        <f t="shared" si="0"/>
        <v>0.01</v>
      </c>
      <c r="K23" s="11">
        <f t="shared" si="3"/>
        <v>2.9726516052318674E-3</v>
      </c>
      <c r="L23" s="19">
        <v>19.8</v>
      </c>
      <c r="M23" s="12">
        <f t="shared" si="1"/>
        <v>0.19800000000000001</v>
      </c>
      <c r="N23" s="11">
        <f>IF(M23="","",M23/$M$24)</f>
        <v>3.4599494253251165E-2</v>
      </c>
      <c r="O23" s="5"/>
      <c r="R23" s="28"/>
      <c r="U23" s="28"/>
    </row>
    <row r="24" spans="2:21" x14ac:dyDescent="0.35">
      <c r="B24" s="4"/>
      <c r="K24" s="87" t="s">
        <v>25</v>
      </c>
      <c r="L24" s="87"/>
      <c r="M24" s="13">
        <f>IF(M9="","",SUM(M9:M23))</f>
        <v>5.7226270000000019</v>
      </c>
      <c r="N24" s="7"/>
      <c r="O24" s="5"/>
    </row>
    <row r="25" spans="2:21" ht="20.5" x14ac:dyDescent="0.35">
      <c r="B25" s="4"/>
      <c r="C25" s="85" t="s">
        <v>26</v>
      </c>
      <c r="D25" s="86"/>
      <c r="E25" s="17">
        <f>IF(H10="","",SUM(H9:H23))</f>
        <v>1.6819999999999997</v>
      </c>
      <c r="F25" s="20" t="s">
        <v>27</v>
      </c>
      <c r="G25" s="18">
        <v>0.92</v>
      </c>
      <c r="H25" s="20" t="s">
        <v>28</v>
      </c>
      <c r="I25" s="17">
        <f>IF(G26="","",G26/M6)</f>
        <v>0.38685999999999993</v>
      </c>
      <c r="J25" s="6" t="s">
        <v>29</v>
      </c>
      <c r="K25" s="12">
        <f>IF(I26="","",((I26*75)/25)+K26*23%)</f>
        <v>5.2791234075000029</v>
      </c>
      <c r="L25" s="85" t="s">
        <v>30</v>
      </c>
      <c r="M25" s="86"/>
      <c r="N25" s="12">
        <f>IF(K26="","",K26-I26)</f>
        <v>2.8613135000000014</v>
      </c>
      <c r="O25" s="5"/>
      <c r="R25" s="28"/>
      <c r="U25" s="28"/>
    </row>
    <row r="26" spans="2:21" ht="20.5" x14ac:dyDescent="0.35">
      <c r="B26" s="4"/>
      <c r="C26" s="85" t="s">
        <v>31</v>
      </c>
      <c r="D26" s="86"/>
      <c r="E26" s="12">
        <f>IF(M24="","",(M24*1)/E25)</f>
        <v>3.4022752675386463</v>
      </c>
      <c r="F26" s="20" t="s">
        <v>32</v>
      </c>
      <c r="G26" s="17">
        <f>IF(E25="","",E25*G25)</f>
        <v>1.5474399999999997</v>
      </c>
      <c r="H26" s="20" t="s">
        <v>33</v>
      </c>
      <c r="I26" s="12">
        <f>IF(I25="","",M24/M6)</f>
        <v>1.4306567500000005</v>
      </c>
      <c r="J26" s="6" t="s">
        <v>34</v>
      </c>
      <c r="K26" s="14">
        <f>IF(I26="","",(I26*75)/25)</f>
        <v>4.2919702500000021</v>
      </c>
      <c r="L26" s="85" t="s">
        <v>35</v>
      </c>
      <c r="M26" s="86"/>
      <c r="N26" s="15">
        <f>IF(N25="","",N25/K26)</f>
        <v>0.66666666666666663</v>
      </c>
      <c r="O26" s="5"/>
      <c r="R26" s="28"/>
      <c r="U26" s="28"/>
    </row>
    <row r="27" spans="2:21" ht="20.5" x14ac:dyDescent="0.35">
      <c r="B27" s="4"/>
      <c r="O27" s="5"/>
      <c r="R27" s="28"/>
      <c r="U27" s="28"/>
    </row>
    <row r="28" spans="2:21" ht="20.5" x14ac:dyDescent="0.35">
      <c r="B28" s="4"/>
      <c r="C28" s="21"/>
      <c r="D28" s="63"/>
      <c r="E28" s="64"/>
      <c r="F28" s="21"/>
      <c r="G28" s="60" t="s">
        <v>36</v>
      </c>
      <c r="H28" s="60"/>
      <c r="I28" s="60"/>
      <c r="J28" s="61" t="s">
        <v>106</v>
      </c>
      <c r="K28" s="61"/>
      <c r="L28" s="61"/>
      <c r="M28" s="61"/>
      <c r="N28" s="61"/>
      <c r="O28" s="5"/>
      <c r="R28" s="28"/>
      <c r="U28" s="28"/>
    </row>
    <row r="29" spans="2:21" ht="20.5" x14ac:dyDescent="0.35">
      <c r="B29" s="4"/>
      <c r="C29" s="21"/>
      <c r="D29" s="65"/>
      <c r="E29" s="66"/>
      <c r="F29" s="21"/>
      <c r="G29" s="60" t="s">
        <v>37</v>
      </c>
      <c r="H29" s="60"/>
      <c r="I29" s="60"/>
      <c r="J29" s="69" t="s">
        <v>107</v>
      </c>
      <c r="K29" s="61"/>
      <c r="L29" s="61"/>
      <c r="M29" s="61"/>
      <c r="N29" s="61"/>
      <c r="O29" s="5"/>
      <c r="R29" s="28"/>
      <c r="U29" s="28"/>
    </row>
    <row r="30" spans="2:21" ht="20.5" x14ac:dyDescent="0.35">
      <c r="B30" s="4"/>
      <c r="C30" s="21"/>
      <c r="D30" s="65"/>
      <c r="E30" s="66"/>
      <c r="F30" s="21"/>
      <c r="G30" s="60" t="s">
        <v>38</v>
      </c>
      <c r="H30" s="60"/>
      <c r="I30" s="60"/>
      <c r="J30" s="61" t="s">
        <v>108</v>
      </c>
      <c r="K30" s="61"/>
      <c r="L30" s="61"/>
      <c r="M30" s="61"/>
      <c r="N30" s="61"/>
      <c r="O30" s="5"/>
      <c r="R30" s="28"/>
      <c r="U30" s="28"/>
    </row>
    <row r="31" spans="2:21" ht="20.5" x14ac:dyDescent="0.35">
      <c r="B31" s="4"/>
      <c r="C31" s="21"/>
      <c r="D31" s="65"/>
      <c r="E31" s="66"/>
      <c r="F31" s="21"/>
      <c r="G31" s="60" t="s">
        <v>39</v>
      </c>
      <c r="H31" s="60"/>
      <c r="I31" s="60"/>
      <c r="J31" s="69"/>
      <c r="K31" s="61"/>
      <c r="L31" s="61"/>
      <c r="M31" s="61"/>
      <c r="N31" s="61"/>
      <c r="O31" s="5"/>
      <c r="R31" s="28"/>
      <c r="T31" s="28"/>
    </row>
    <row r="32" spans="2:21" x14ac:dyDescent="0.35">
      <c r="B32" s="4"/>
      <c r="C32" s="21"/>
      <c r="D32" s="67"/>
      <c r="E32" s="68"/>
      <c r="F32" s="21"/>
      <c r="G32" s="60" t="s">
        <v>40</v>
      </c>
      <c r="H32" s="60"/>
      <c r="I32" s="60"/>
      <c r="J32" s="61"/>
      <c r="K32" s="61"/>
      <c r="L32" s="61"/>
      <c r="M32" s="61"/>
      <c r="N32" s="61"/>
      <c r="O32" s="5"/>
    </row>
    <row r="33" spans="2:15" x14ac:dyDescent="0.35">
      <c r="B33" s="4"/>
      <c r="C33" s="8"/>
      <c r="D33" s="8"/>
      <c r="E33" s="8"/>
      <c r="J33" s="7"/>
      <c r="K33" s="7"/>
      <c r="L33" s="7"/>
      <c r="M33" s="7"/>
      <c r="N33" s="7"/>
      <c r="O33" s="5"/>
    </row>
    <row r="34" spans="2:15" x14ac:dyDescent="0.35">
      <c r="B34" s="4"/>
      <c r="C34" s="62" t="s">
        <v>41</v>
      </c>
      <c r="D34" s="62"/>
      <c r="E34" s="62"/>
      <c r="F34" s="62"/>
      <c r="G34" s="62"/>
      <c r="J34" s="7"/>
      <c r="K34" s="7"/>
      <c r="L34" s="7"/>
      <c r="M34" s="7"/>
      <c r="N34" s="7"/>
      <c r="O34" s="5"/>
    </row>
    <row r="35" spans="2:15" x14ac:dyDescent="0.35">
      <c r="B35" s="4"/>
      <c r="C35" s="54" t="s">
        <v>109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x14ac:dyDescent="0.35">
      <c r="B37" s="4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"/>
    </row>
    <row r="38" spans="2:15" x14ac:dyDescent="0.35">
      <c r="B38" s="4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"/>
    </row>
    <row r="39" spans="2:15" x14ac:dyDescent="0.35">
      <c r="B39" s="4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"/>
    </row>
    <row r="40" spans="2:15" x14ac:dyDescent="0.35">
      <c r="B40" s="4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"/>
    </row>
    <row r="41" spans="2:15" x14ac:dyDescent="0.35">
      <c r="B41" s="4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"/>
    </row>
    <row r="42" spans="2:15" x14ac:dyDescent="0.35">
      <c r="B42" s="4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"/>
    </row>
    <row r="43" spans="2:15" x14ac:dyDescent="0.35">
      <c r="B43" s="4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"/>
    </row>
    <row r="44" spans="2:15" x14ac:dyDescent="0.35">
      <c r="B44" s="4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"/>
    </row>
    <row r="45" spans="2:15" ht="15" customHeight="1" x14ac:dyDescent="0.35">
      <c r="B45" s="4"/>
      <c r="C45" s="45" t="s">
        <v>110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5"/>
    </row>
    <row r="46" spans="2:15" x14ac:dyDescent="0.35">
      <c r="B46" s="4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5"/>
    </row>
    <row r="47" spans="2:15" x14ac:dyDescent="0.35">
      <c r="B47" s="4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5"/>
    </row>
    <row r="48" spans="2:15" x14ac:dyDescent="0.35">
      <c r="B48" s="4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"/>
    </row>
    <row r="49" spans="2:15" ht="15" thickBot="1" x14ac:dyDescent="0.4">
      <c r="B49" s="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0"/>
    </row>
  </sheetData>
  <mergeCells count="40">
    <mergeCell ref="C10:F10"/>
    <mergeCell ref="E3:F3"/>
    <mergeCell ref="G3:H3"/>
    <mergeCell ref="I3:N3"/>
    <mergeCell ref="C4:D4"/>
    <mergeCell ref="E4:N4"/>
    <mergeCell ref="C5:D5"/>
    <mergeCell ref="E5:N5"/>
    <mergeCell ref="E6:I6"/>
    <mergeCell ref="J6:L6"/>
    <mergeCell ref="M6:N6"/>
    <mergeCell ref="C8:F8"/>
    <mergeCell ref="C9:F9"/>
    <mergeCell ref="C11:F11"/>
    <mergeCell ref="C12:F12"/>
    <mergeCell ref="C23:F23"/>
    <mergeCell ref="K24:L24"/>
    <mergeCell ref="C25:D25"/>
    <mergeCell ref="L25:M25"/>
    <mergeCell ref="C18:F18"/>
    <mergeCell ref="C19:F19"/>
    <mergeCell ref="C20:F20"/>
    <mergeCell ref="C21:F21"/>
    <mergeCell ref="C22:F22"/>
    <mergeCell ref="C34:G34"/>
    <mergeCell ref="C35:N44"/>
    <mergeCell ref="C45:N48"/>
    <mergeCell ref="C26:D26"/>
    <mergeCell ref="L26:M26"/>
    <mergeCell ref="D28:E32"/>
    <mergeCell ref="G28:I28"/>
    <mergeCell ref="J28:N28"/>
    <mergeCell ref="G29:I29"/>
    <mergeCell ref="J29:N29"/>
    <mergeCell ref="G30:I30"/>
    <mergeCell ref="J30:N30"/>
    <mergeCell ref="G31:I31"/>
    <mergeCell ref="J31:N31"/>
    <mergeCell ref="G32:I32"/>
    <mergeCell ref="J32:N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B601-4AE4-4193-A69A-41F1ED0AD6D4}">
  <sheetPr>
    <pageSetUpPr fitToPage="1"/>
  </sheetPr>
  <dimension ref="B2:X42"/>
  <sheetViews>
    <sheetView topLeftCell="A7" workbookViewId="0">
      <selection activeCell="E4" sqref="E4:N4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14" width="7.81640625" customWidth="1"/>
    <col min="15" max="15" width="1.81640625" customWidth="1"/>
  </cols>
  <sheetData>
    <row r="2" spans="2:24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4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49</v>
      </c>
      <c r="J3" s="61"/>
      <c r="K3" s="61"/>
      <c r="L3" s="61"/>
      <c r="M3" s="61"/>
      <c r="N3" s="61"/>
      <c r="O3" s="5"/>
    </row>
    <row r="4" spans="2:24" x14ac:dyDescent="0.35">
      <c r="B4" s="4"/>
      <c r="C4" s="76" t="s">
        <v>3</v>
      </c>
      <c r="D4" s="77"/>
      <c r="E4" s="79" t="s">
        <v>80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4" x14ac:dyDescent="0.35">
      <c r="B5" s="4"/>
      <c r="C5" s="76" t="s">
        <v>5</v>
      </c>
      <c r="D5" s="77"/>
      <c r="E5" s="79" t="s">
        <v>80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4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4" x14ac:dyDescent="0.35">
      <c r="B7" s="4"/>
      <c r="O7" s="5"/>
    </row>
    <row r="8" spans="2:24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4" ht="19.5" x14ac:dyDescent="0.35">
      <c r="B9" s="4"/>
      <c r="C9" s="70" t="s">
        <v>81</v>
      </c>
      <c r="D9" s="71"/>
      <c r="E9" s="71"/>
      <c r="F9" s="72"/>
      <c r="G9" s="18" t="s">
        <v>55</v>
      </c>
      <c r="H9" s="18">
        <v>9.4E-2</v>
      </c>
      <c r="I9" s="18">
        <v>1.36</v>
      </c>
      <c r="J9" s="16">
        <f t="shared" ref="J9:J17" si="0">IF(H9="","",H9*I9)</f>
        <v>0.12784000000000001</v>
      </c>
      <c r="K9" s="11">
        <f t="shared" ref="K9:K17" si="1">IF(H9="","",$H9/$E$19)</f>
        <v>0.38524590163934425</v>
      </c>
      <c r="L9" s="19">
        <v>1.19</v>
      </c>
      <c r="M9" s="12">
        <f>IF(L9="","",H9*L9)</f>
        <v>0.11186</v>
      </c>
      <c r="N9" s="11">
        <f>IF($M$18="","",M9*$M$18)</f>
        <v>3.2642985199999995E-2</v>
      </c>
      <c r="O9" s="5"/>
      <c r="R9" s="32"/>
      <c r="W9" s="32"/>
    </row>
    <row r="10" spans="2:24" ht="19.5" x14ac:dyDescent="0.35">
      <c r="B10" s="4"/>
      <c r="C10" s="70" t="s">
        <v>50</v>
      </c>
      <c r="D10" s="71"/>
      <c r="E10" s="71"/>
      <c r="F10" s="72"/>
      <c r="G10" s="18" t="s">
        <v>56</v>
      </c>
      <c r="H10" s="18">
        <v>6.3E-2</v>
      </c>
      <c r="I10" s="18">
        <v>1</v>
      </c>
      <c r="J10" s="16">
        <f t="shared" si="0"/>
        <v>6.3E-2</v>
      </c>
      <c r="K10" s="11">
        <f t="shared" si="1"/>
        <v>0.25819672131147536</v>
      </c>
      <c r="L10" s="19">
        <v>0.46</v>
      </c>
      <c r="M10" s="12">
        <f t="shared" ref="M10:M13" si="2">IF(L10="","",H10*L10)</f>
        <v>2.8980000000000002E-2</v>
      </c>
      <c r="N10" s="11">
        <f t="shared" ref="N10:N13" si="3">IF($M$18="","",M10*$M$18)</f>
        <v>8.4569435999999991E-3</v>
      </c>
      <c r="O10" s="5"/>
      <c r="R10" s="32"/>
      <c r="X10" s="32"/>
    </row>
    <row r="11" spans="2:24" ht="19.5" x14ac:dyDescent="0.35">
      <c r="B11" s="4"/>
      <c r="C11" s="70" t="s">
        <v>84</v>
      </c>
      <c r="D11" s="71"/>
      <c r="E11" s="71"/>
      <c r="F11" s="72"/>
      <c r="G11" s="18" t="s">
        <v>56</v>
      </c>
      <c r="H11" s="29">
        <v>0.05</v>
      </c>
      <c r="I11" s="18">
        <v>1</v>
      </c>
      <c r="J11" s="16">
        <f t="shared" si="0"/>
        <v>0.05</v>
      </c>
      <c r="K11" s="11">
        <f t="shared" si="1"/>
        <v>0.20491803278688525</v>
      </c>
      <c r="L11" s="19">
        <v>2.25</v>
      </c>
      <c r="M11" s="12">
        <f t="shared" si="2"/>
        <v>0.1125</v>
      </c>
      <c r="N11" s="11">
        <f t="shared" si="3"/>
        <v>3.2829749999999998E-2</v>
      </c>
      <c r="O11" s="5"/>
      <c r="R11" s="32"/>
      <c r="W11" s="32"/>
    </row>
    <row r="12" spans="2:24" ht="19.5" x14ac:dyDescent="0.35">
      <c r="B12" s="4"/>
      <c r="C12" s="70" t="s">
        <v>85</v>
      </c>
      <c r="D12" s="71"/>
      <c r="E12" s="71"/>
      <c r="F12" s="72"/>
      <c r="G12" s="18" t="s">
        <v>55</v>
      </c>
      <c r="H12" s="29">
        <v>5.0000000000000001E-3</v>
      </c>
      <c r="I12" s="18">
        <v>1</v>
      </c>
      <c r="J12" s="16">
        <f t="shared" si="0"/>
        <v>5.0000000000000001E-3</v>
      </c>
      <c r="K12" s="11">
        <f t="shared" si="1"/>
        <v>2.0491803278688523E-2</v>
      </c>
      <c r="L12" s="19">
        <v>2.96</v>
      </c>
      <c r="M12" s="12">
        <f t="shared" si="2"/>
        <v>1.4800000000000001E-2</v>
      </c>
      <c r="N12" s="11">
        <f t="shared" si="3"/>
        <v>4.3189359999999998E-3</v>
      </c>
      <c r="O12" s="5"/>
      <c r="R12" s="32"/>
      <c r="V12" s="32"/>
    </row>
    <row r="13" spans="2:24" ht="19.5" x14ac:dyDescent="0.35">
      <c r="B13" s="4"/>
      <c r="C13" s="23" t="s">
        <v>82</v>
      </c>
      <c r="D13" s="24"/>
      <c r="E13" s="24"/>
      <c r="F13" s="25"/>
      <c r="G13" s="18" t="s">
        <v>55</v>
      </c>
      <c r="H13" s="18">
        <v>3.2000000000000001E-2</v>
      </c>
      <c r="I13" s="18">
        <v>1</v>
      </c>
      <c r="J13" s="16">
        <f t="shared" si="0"/>
        <v>3.2000000000000001E-2</v>
      </c>
      <c r="K13" s="11">
        <f t="shared" si="1"/>
        <v>0.13114754098360654</v>
      </c>
      <c r="L13" s="19">
        <v>0.74</v>
      </c>
      <c r="M13" s="12">
        <f t="shared" si="2"/>
        <v>2.368E-2</v>
      </c>
      <c r="N13" s="11">
        <f t="shared" si="3"/>
        <v>6.9102975999999995E-3</v>
      </c>
      <c r="O13" s="5"/>
      <c r="R13" s="32"/>
      <c r="W13" s="32"/>
    </row>
    <row r="14" spans="2:24" ht="19.5" x14ac:dyDescent="0.35">
      <c r="B14" s="4"/>
      <c r="C14" s="23" t="s">
        <v>51</v>
      </c>
      <c r="D14" s="24"/>
      <c r="E14" s="24"/>
      <c r="F14" s="25"/>
      <c r="G14" s="18" t="s">
        <v>53</v>
      </c>
      <c r="H14" s="22"/>
      <c r="I14" s="18"/>
      <c r="J14" s="16" t="str">
        <f t="shared" si="0"/>
        <v/>
      </c>
      <c r="K14" s="11" t="str">
        <f t="shared" si="1"/>
        <v/>
      </c>
      <c r="L14" s="19"/>
      <c r="M14" s="12"/>
      <c r="N14" s="11"/>
      <c r="O14" s="5"/>
      <c r="R14" s="32"/>
      <c r="U14" s="32"/>
    </row>
    <row r="15" spans="2:24" ht="19.5" x14ac:dyDescent="0.35">
      <c r="B15" s="4"/>
      <c r="C15" s="23" t="s">
        <v>86</v>
      </c>
      <c r="D15" s="24"/>
      <c r="E15" s="24"/>
      <c r="F15" s="25"/>
      <c r="G15" s="18" t="s">
        <v>53</v>
      </c>
      <c r="H15" s="18"/>
      <c r="I15" s="18"/>
      <c r="J15" s="16" t="str">
        <f t="shared" si="0"/>
        <v/>
      </c>
      <c r="K15" s="11" t="str">
        <f t="shared" si="1"/>
        <v/>
      </c>
      <c r="L15" s="19"/>
      <c r="M15" s="12"/>
      <c r="N15" s="11"/>
      <c r="O15" s="5"/>
      <c r="R15" s="32"/>
      <c r="U15" s="32"/>
    </row>
    <row r="16" spans="2:24" ht="19.5" x14ac:dyDescent="0.35">
      <c r="B16" s="4"/>
      <c r="C16" s="70" t="s">
        <v>87</v>
      </c>
      <c r="D16" s="74"/>
      <c r="E16" s="74"/>
      <c r="F16" s="75"/>
      <c r="G16" s="18" t="s">
        <v>53</v>
      </c>
      <c r="H16" s="18"/>
      <c r="I16" s="18"/>
      <c r="J16" s="16" t="str">
        <f t="shared" si="0"/>
        <v/>
      </c>
      <c r="K16" s="11" t="str">
        <f t="shared" si="1"/>
        <v/>
      </c>
      <c r="L16" s="19"/>
      <c r="M16" s="12"/>
      <c r="N16" s="11" t="str">
        <f>IF(M16="","",M16/$M$18)</f>
        <v/>
      </c>
      <c r="O16" s="5"/>
      <c r="R16" s="32"/>
      <c r="T16" s="32"/>
    </row>
    <row r="17" spans="2:21" ht="19.5" x14ac:dyDescent="0.35">
      <c r="B17" s="4"/>
      <c r="C17" s="70" t="s">
        <v>83</v>
      </c>
      <c r="D17" s="71"/>
      <c r="E17" s="71"/>
      <c r="F17" s="72"/>
      <c r="G17" s="18" t="s">
        <v>53</v>
      </c>
      <c r="H17" s="18"/>
      <c r="I17" s="18"/>
      <c r="J17" s="16" t="str">
        <f t="shared" si="0"/>
        <v/>
      </c>
      <c r="K17" s="11" t="str">
        <f t="shared" si="1"/>
        <v/>
      </c>
      <c r="L17" s="19"/>
      <c r="M17" s="12"/>
      <c r="N17" s="11"/>
      <c r="O17" s="5"/>
      <c r="R17" s="32"/>
      <c r="U17" s="32"/>
    </row>
    <row r="18" spans="2:21" x14ac:dyDescent="0.35">
      <c r="B18" s="4"/>
      <c r="K18" s="87" t="s">
        <v>25</v>
      </c>
      <c r="L18" s="87"/>
      <c r="M18" s="13">
        <f>IF(M9="","",SUM(M9:M17))</f>
        <v>0.29181999999999997</v>
      </c>
      <c r="N18" s="7"/>
      <c r="O18" s="5"/>
    </row>
    <row r="19" spans="2:21" x14ac:dyDescent="0.35">
      <c r="B19" s="4"/>
      <c r="C19" s="85" t="s">
        <v>26</v>
      </c>
      <c r="D19" s="86"/>
      <c r="E19" s="17">
        <f>IF(H10="","",SUM(H9:H17))</f>
        <v>0.24400000000000002</v>
      </c>
      <c r="F19" s="20" t="s">
        <v>27</v>
      </c>
      <c r="G19" s="18">
        <v>1</v>
      </c>
      <c r="H19" s="20" t="s">
        <v>28</v>
      </c>
      <c r="I19" s="33">
        <f>IF(G20="","",G20/M6)</f>
        <v>6.1000000000000006E-2</v>
      </c>
      <c r="J19" s="6" t="s">
        <v>29</v>
      </c>
      <c r="K19" s="12">
        <f>IF(I20="","",((I20*75)/25)+K20*23%)</f>
        <v>0.26920394999999997</v>
      </c>
      <c r="L19" s="85" t="s">
        <v>30</v>
      </c>
      <c r="M19" s="86"/>
      <c r="N19" s="12">
        <f>IF(K20="","",K20-I20)</f>
        <v>0.14590999999999998</v>
      </c>
      <c r="O19" s="5"/>
    </row>
    <row r="20" spans="2:21" x14ac:dyDescent="0.35">
      <c r="B20" s="4"/>
      <c r="C20" s="85" t="s">
        <v>31</v>
      </c>
      <c r="D20" s="86"/>
      <c r="E20" s="12">
        <f>IF(M18="","",(M18*1)/E19)</f>
        <v>1.1959836065573768</v>
      </c>
      <c r="F20" s="20" t="s">
        <v>32</v>
      </c>
      <c r="G20" s="17">
        <f>IF(E19="","",E19*G19)</f>
        <v>0.24400000000000002</v>
      </c>
      <c r="H20" s="20" t="s">
        <v>33</v>
      </c>
      <c r="I20" s="12">
        <f>IF(I19="","",M18/M6)</f>
        <v>7.2954999999999992E-2</v>
      </c>
      <c r="J20" s="6" t="s">
        <v>34</v>
      </c>
      <c r="K20" s="14">
        <f>IF(I20="","",(I20*75)/25)</f>
        <v>0.21886499999999998</v>
      </c>
      <c r="L20" s="85" t="s">
        <v>35</v>
      </c>
      <c r="M20" s="86"/>
      <c r="N20" s="15">
        <f>IF(N19="","",N19/K20)</f>
        <v>0.66666666666666663</v>
      </c>
      <c r="O20" s="5"/>
    </row>
    <row r="21" spans="2:21" x14ac:dyDescent="0.35">
      <c r="B21" s="4"/>
      <c r="O21" s="5"/>
    </row>
    <row r="22" spans="2:21" x14ac:dyDescent="0.35">
      <c r="B22" s="4"/>
      <c r="C22" s="21"/>
      <c r="D22" s="63"/>
      <c r="E22" s="64"/>
      <c r="F22" s="21"/>
      <c r="G22" s="60" t="s">
        <v>36</v>
      </c>
      <c r="H22" s="60"/>
      <c r="I22" s="60"/>
      <c r="J22" s="61" t="s">
        <v>88</v>
      </c>
      <c r="K22" s="61"/>
      <c r="L22" s="61"/>
      <c r="M22" s="61"/>
      <c r="N22" s="61"/>
      <c r="O22" s="5"/>
    </row>
    <row r="23" spans="2:21" x14ac:dyDescent="0.35">
      <c r="B23" s="4"/>
      <c r="C23" s="21"/>
      <c r="D23" s="65"/>
      <c r="E23" s="66"/>
      <c r="F23" s="21"/>
      <c r="G23" s="60" t="s">
        <v>37</v>
      </c>
      <c r="H23" s="60"/>
      <c r="I23" s="60"/>
      <c r="J23" s="69" t="s">
        <v>89</v>
      </c>
      <c r="K23" s="61"/>
      <c r="L23" s="61"/>
      <c r="M23" s="61"/>
      <c r="N23" s="61"/>
      <c r="O23" s="5"/>
    </row>
    <row r="24" spans="2:21" x14ac:dyDescent="0.35">
      <c r="B24" s="4"/>
      <c r="C24" s="21"/>
      <c r="D24" s="65"/>
      <c r="E24" s="66"/>
      <c r="F24" s="21"/>
      <c r="G24" s="60" t="s">
        <v>38</v>
      </c>
      <c r="H24" s="60"/>
      <c r="I24" s="60"/>
      <c r="J24" s="69" t="s">
        <v>90</v>
      </c>
      <c r="K24" s="61"/>
      <c r="L24" s="61"/>
      <c r="M24" s="61"/>
      <c r="N24" s="61"/>
      <c r="O24" s="5"/>
    </row>
    <row r="25" spans="2:21" x14ac:dyDescent="0.35">
      <c r="B25" s="4"/>
      <c r="C25" s="21"/>
      <c r="D25" s="65"/>
      <c r="E25" s="66"/>
      <c r="F25" s="21"/>
      <c r="G25" s="60" t="s">
        <v>39</v>
      </c>
      <c r="H25" s="60"/>
      <c r="I25" s="60"/>
      <c r="J25" s="69" t="s">
        <v>60</v>
      </c>
      <c r="K25" s="61"/>
      <c r="L25" s="61"/>
      <c r="M25" s="61"/>
      <c r="N25" s="61"/>
      <c r="O25" s="5"/>
    </row>
    <row r="26" spans="2:21" x14ac:dyDescent="0.35">
      <c r="B26" s="4"/>
      <c r="C26" s="21"/>
      <c r="D26" s="67"/>
      <c r="E26" s="68"/>
      <c r="F26" s="21"/>
      <c r="G26" s="60" t="s">
        <v>40</v>
      </c>
      <c r="H26" s="60"/>
      <c r="I26" s="60"/>
      <c r="J26" s="61" t="s">
        <v>91</v>
      </c>
      <c r="K26" s="61"/>
      <c r="L26" s="61"/>
      <c r="M26" s="61"/>
      <c r="N26" s="61"/>
      <c r="O26" s="5"/>
    </row>
    <row r="27" spans="2:21" x14ac:dyDescent="0.35">
      <c r="B27" s="4"/>
      <c r="C27" s="8"/>
      <c r="D27" s="8"/>
      <c r="E27" s="8"/>
      <c r="J27" s="7"/>
      <c r="K27" s="7"/>
      <c r="L27" s="7"/>
      <c r="M27" s="7"/>
      <c r="N27" s="7"/>
      <c r="O27" s="5"/>
    </row>
    <row r="28" spans="2:21" x14ac:dyDescent="0.35">
      <c r="B28" s="4"/>
      <c r="C28" s="62" t="s">
        <v>41</v>
      </c>
      <c r="D28" s="62"/>
      <c r="E28" s="62"/>
      <c r="F28" s="62"/>
      <c r="G28" s="62"/>
      <c r="J28" s="7"/>
      <c r="K28" s="7"/>
      <c r="L28" s="7"/>
      <c r="M28" s="7"/>
      <c r="N28" s="7"/>
      <c r="O28" s="5"/>
    </row>
    <row r="29" spans="2:21" x14ac:dyDescent="0.35">
      <c r="B29" s="4"/>
      <c r="C29" s="54" t="s">
        <v>92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"/>
    </row>
    <row r="30" spans="2:21" x14ac:dyDescent="0.35">
      <c r="B30" s="4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"/>
    </row>
    <row r="31" spans="2:21" x14ac:dyDescent="0.35">
      <c r="B31" s="4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"/>
    </row>
    <row r="32" spans="2:21" x14ac:dyDescent="0.35">
      <c r="B32" s="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"/>
    </row>
    <row r="33" spans="2:15" x14ac:dyDescent="0.35">
      <c r="B33" s="4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"/>
    </row>
    <row r="34" spans="2:15" x14ac:dyDescent="0.35">
      <c r="B34" s="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"/>
    </row>
    <row r="35" spans="2:15" x14ac:dyDescent="0.35">
      <c r="B35" s="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x14ac:dyDescent="0.35">
      <c r="B37" s="4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"/>
    </row>
    <row r="38" spans="2:15" ht="15" customHeight="1" x14ac:dyDescent="0.35">
      <c r="B38" s="4"/>
      <c r="C38" s="45" t="s">
        <v>93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5"/>
    </row>
    <row r="39" spans="2:15" x14ac:dyDescent="0.35">
      <c r="B39" s="4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"/>
    </row>
    <row r="40" spans="2:15" x14ac:dyDescent="0.35">
      <c r="B40" s="4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"/>
    </row>
    <row r="41" spans="2:15" x14ac:dyDescent="0.35">
      <c r="B41" s="4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"/>
    </row>
    <row r="42" spans="2:15" x14ac:dyDescent="0.35">
      <c r="B42" s="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0"/>
    </row>
  </sheetData>
  <mergeCells count="36">
    <mergeCell ref="G25:I25"/>
    <mergeCell ref="J25:N25"/>
    <mergeCell ref="G26:I26"/>
    <mergeCell ref="C38:N41"/>
    <mergeCell ref="K18:L18"/>
    <mergeCell ref="C19:D19"/>
    <mergeCell ref="L19:M19"/>
    <mergeCell ref="C20:D20"/>
    <mergeCell ref="L20:M20"/>
    <mergeCell ref="J26:N26"/>
    <mergeCell ref="C28:G28"/>
    <mergeCell ref="C29:N37"/>
    <mergeCell ref="D22:E26"/>
    <mergeCell ref="G22:I22"/>
    <mergeCell ref="J22:N22"/>
    <mergeCell ref="G23:I23"/>
    <mergeCell ref="J23:N23"/>
    <mergeCell ref="G24:I24"/>
    <mergeCell ref="J24:N24"/>
    <mergeCell ref="E6:I6"/>
    <mergeCell ref="J6:L6"/>
    <mergeCell ref="M6:N6"/>
    <mergeCell ref="C8:F8"/>
    <mergeCell ref="C9:F9"/>
    <mergeCell ref="C10:F10"/>
    <mergeCell ref="C11:F11"/>
    <mergeCell ref="C12:F12"/>
    <mergeCell ref="C16:F16"/>
    <mergeCell ref="C17:F17"/>
    <mergeCell ref="C5:D5"/>
    <mergeCell ref="E5:N5"/>
    <mergeCell ref="E3:F3"/>
    <mergeCell ref="G3:H3"/>
    <mergeCell ref="I3:N3"/>
    <mergeCell ref="C4:D4"/>
    <mergeCell ref="E4:N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5382C-7B13-415F-90C8-EB2691A005F2}">
  <dimension ref="B1:X42"/>
  <sheetViews>
    <sheetView topLeftCell="A4" workbookViewId="0">
      <selection activeCell="E4" sqref="E4:N4"/>
    </sheetView>
  </sheetViews>
  <sheetFormatPr defaultRowHeight="14.5" x14ac:dyDescent="0.35"/>
  <cols>
    <col min="2" max="2" width="2.26953125" customWidth="1"/>
    <col min="3" max="3" width="5" customWidth="1"/>
    <col min="4" max="4" width="12.54296875" customWidth="1"/>
    <col min="5" max="5" width="8.54296875" customWidth="1"/>
    <col min="6" max="6" width="10.81640625" customWidth="1"/>
    <col min="7" max="7" width="7.81640625" customWidth="1"/>
    <col min="8" max="8" width="9.36328125" customWidth="1"/>
    <col min="9" max="14" width="7.81640625" customWidth="1"/>
    <col min="15" max="15" width="1.81640625" customWidth="1"/>
  </cols>
  <sheetData>
    <row r="1" spans="2:24" ht="15" thickBot="1" x14ac:dyDescent="0.4"/>
    <row r="2" spans="2:24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4" x14ac:dyDescent="0.35">
      <c r="B3" s="4"/>
      <c r="D3" s="26" t="s">
        <v>0</v>
      </c>
      <c r="E3" s="78"/>
      <c r="F3" s="78"/>
      <c r="G3" s="83" t="s">
        <v>1</v>
      </c>
      <c r="H3" s="84"/>
      <c r="I3" s="61" t="s">
        <v>112</v>
      </c>
      <c r="J3" s="61"/>
      <c r="K3" s="61"/>
      <c r="L3" s="61"/>
      <c r="M3" s="61"/>
      <c r="N3" s="61"/>
      <c r="O3" s="5"/>
    </row>
    <row r="4" spans="2:24" x14ac:dyDescent="0.35">
      <c r="B4" s="4"/>
      <c r="C4" s="76" t="s">
        <v>3</v>
      </c>
      <c r="D4" s="77"/>
      <c r="E4" s="79" t="s">
        <v>111</v>
      </c>
      <c r="F4" s="79"/>
      <c r="G4" s="79"/>
      <c r="H4" s="79"/>
      <c r="I4" s="79"/>
      <c r="J4" s="79"/>
      <c r="K4" s="79"/>
      <c r="L4" s="79"/>
      <c r="M4" s="79"/>
      <c r="N4" s="79"/>
      <c r="O4" s="5"/>
    </row>
    <row r="5" spans="2:24" x14ac:dyDescent="0.35">
      <c r="B5" s="4"/>
      <c r="C5" s="76" t="s">
        <v>5</v>
      </c>
      <c r="D5" s="77"/>
      <c r="E5" s="79" t="s">
        <v>111</v>
      </c>
      <c r="F5" s="79"/>
      <c r="G5" s="79"/>
      <c r="H5" s="79"/>
      <c r="I5" s="79"/>
      <c r="J5" s="79"/>
      <c r="K5" s="79"/>
      <c r="L5" s="79"/>
      <c r="M5" s="79"/>
      <c r="N5" s="79"/>
      <c r="O5" s="5"/>
    </row>
    <row r="6" spans="2:24" x14ac:dyDescent="0.35">
      <c r="B6" s="4"/>
      <c r="E6" s="80"/>
      <c r="F6" s="80"/>
      <c r="G6" s="80"/>
      <c r="H6" s="80"/>
      <c r="I6" s="80"/>
      <c r="J6" s="81" t="s">
        <v>6</v>
      </c>
      <c r="K6" s="81"/>
      <c r="L6" s="81"/>
      <c r="M6" s="82">
        <v>4</v>
      </c>
      <c r="N6" s="82"/>
      <c r="O6" s="5"/>
    </row>
    <row r="7" spans="2:24" x14ac:dyDescent="0.35">
      <c r="B7" s="4"/>
      <c r="O7" s="5"/>
    </row>
    <row r="8" spans="2:24" x14ac:dyDescent="0.35">
      <c r="B8" s="4"/>
      <c r="C8" s="73" t="s">
        <v>7</v>
      </c>
      <c r="D8" s="73"/>
      <c r="E8" s="73"/>
      <c r="F8" s="73"/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5"/>
    </row>
    <row r="9" spans="2:24" ht="19.5" x14ac:dyDescent="0.35">
      <c r="B9" s="4"/>
      <c r="C9" s="70" t="s">
        <v>116</v>
      </c>
      <c r="D9" s="71"/>
      <c r="E9" s="71"/>
      <c r="F9" s="72"/>
      <c r="G9" s="18"/>
      <c r="H9" s="18">
        <v>1</v>
      </c>
      <c r="I9" s="18">
        <v>1</v>
      </c>
      <c r="J9" s="16">
        <f t="shared" ref="J9:J17" si="0">IF(H9="","",H9*I9)</f>
        <v>1</v>
      </c>
      <c r="K9" s="11">
        <f t="shared" ref="K9:K17" si="1">IF(H9="","",$H9/$E$19)</f>
        <v>0.94428706326723344</v>
      </c>
      <c r="L9" s="19">
        <v>0</v>
      </c>
      <c r="M9" s="12">
        <f>IF(L9="","",H9*L9)</f>
        <v>0</v>
      </c>
      <c r="N9" s="11">
        <f>IF($M$18="","",M9*$M$18)</f>
        <v>0</v>
      </c>
      <c r="O9" s="5"/>
      <c r="R9" s="32"/>
      <c r="W9" s="32"/>
    </row>
    <row r="10" spans="2:24" ht="19.5" x14ac:dyDescent="0.35">
      <c r="B10" s="4"/>
      <c r="C10" s="70" t="s">
        <v>117</v>
      </c>
      <c r="D10" s="71"/>
      <c r="E10" s="71"/>
      <c r="F10" s="72"/>
      <c r="G10" s="18"/>
      <c r="H10" s="18">
        <v>1.4999999999999999E-2</v>
      </c>
      <c r="I10" s="18">
        <v>1.36</v>
      </c>
      <c r="J10" s="16">
        <f t="shared" si="0"/>
        <v>2.0400000000000001E-2</v>
      </c>
      <c r="K10" s="11">
        <f t="shared" si="1"/>
        <v>1.4164305949008502E-2</v>
      </c>
      <c r="L10" s="19">
        <v>0.59</v>
      </c>
      <c r="M10" s="12">
        <f t="shared" ref="M10:M14" si="2">IF(L10="","",H10*L10)</f>
        <v>8.8499999999999985E-3</v>
      </c>
      <c r="N10" s="11">
        <f t="shared" ref="N10:N14" si="3">IF($M$18="","",M10*$M$18)</f>
        <v>1.6935359999999998E-3</v>
      </c>
      <c r="O10" s="5"/>
      <c r="R10" s="32"/>
      <c r="X10" s="32"/>
    </row>
    <row r="11" spans="2:24" ht="19.5" x14ac:dyDescent="0.35">
      <c r="B11" s="4"/>
      <c r="C11" s="70" t="s">
        <v>118</v>
      </c>
      <c r="D11" s="71"/>
      <c r="E11" s="71"/>
      <c r="F11" s="72"/>
      <c r="G11" s="18"/>
      <c r="H11" s="29">
        <v>1.4E-2</v>
      </c>
      <c r="I11" s="18">
        <v>1</v>
      </c>
      <c r="J11" s="16">
        <f t="shared" si="0"/>
        <v>1.4E-2</v>
      </c>
      <c r="K11" s="11">
        <f t="shared" si="1"/>
        <v>1.3220018885741269E-2</v>
      </c>
      <c r="L11" s="19">
        <v>1.99</v>
      </c>
      <c r="M11" s="12">
        <f t="shared" si="2"/>
        <v>2.7859999999999999E-2</v>
      </c>
      <c r="N11" s="11">
        <f t="shared" si="3"/>
        <v>5.3312895999999997E-3</v>
      </c>
      <c r="O11" s="5"/>
      <c r="R11" s="32"/>
      <c r="W11" s="32"/>
    </row>
    <row r="12" spans="2:24" ht="19.5" x14ac:dyDescent="0.35">
      <c r="B12" s="4"/>
      <c r="C12" s="70" t="s">
        <v>119</v>
      </c>
      <c r="D12" s="71"/>
      <c r="E12" s="71"/>
      <c r="F12" s="72"/>
      <c r="G12" s="18"/>
      <c r="H12" s="29">
        <v>1.4999999999999999E-2</v>
      </c>
      <c r="I12" s="18">
        <v>1</v>
      </c>
      <c r="J12" s="16">
        <f t="shared" si="0"/>
        <v>1.4999999999999999E-2</v>
      </c>
      <c r="K12" s="11">
        <f t="shared" si="1"/>
        <v>1.4164305949008502E-2</v>
      </c>
      <c r="L12" s="19">
        <v>1.05</v>
      </c>
      <c r="M12" s="12">
        <f t="shared" si="2"/>
        <v>1.575E-2</v>
      </c>
      <c r="N12" s="11">
        <f t="shared" si="3"/>
        <v>3.0139200000000002E-3</v>
      </c>
      <c r="O12" s="5"/>
      <c r="R12" s="32"/>
      <c r="V12" s="32"/>
    </row>
    <row r="13" spans="2:24" ht="19.5" x14ac:dyDescent="0.35">
      <c r="B13" s="4"/>
      <c r="C13" s="23" t="s">
        <v>120</v>
      </c>
      <c r="D13" s="24"/>
      <c r="E13" s="24"/>
      <c r="F13" s="25"/>
      <c r="G13" s="18"/>
      <c r="H13" s="18">
        <v>0.01</v>
      </c>
      <c r="I13" s="18">
        <v>1.5</v>
      </c>
      <c r="J13" s="16">
        <f t="shared" si="0"/>
        <v>1.4999999999999999E-2</v>
      </c>
      <c r="K13" s="11">
        <f t="shared" si="1"/>
        <v>9.4428706326723354E-3</v>
      </c>
      <c r="L13" s="19">
        <v>3.99</v>
      </c>
      <c r="M13" s="12">
        <f t="shared" si="2"/>
        <v>3.9900000000000005E-2</v>
      </c>
      <c r="N13" s="11">
        <f t="shared" si="3"/>
        <v>7.635264000000001E-3</v>
      </c>
      <c r="O13" s="5"/>
      <c r="R13" s="32"/>
      <c r="W13" s="32"/>
    </row>
    <row r="14" spans="2:24" ht="19.5" x14ac:dyDescent="0.35">
      <c r="B14" s="4"/>
      <c r="C14" s="23" t="s">
        <v>121</v>
      </c>
      <c r="D14" s="24"/>
      <c r="E14" s="24"/>
      <c r="F14" s="25"/>
      <c r="G14" s="18"/>
      <c r="H14" s="29">
        <v>5.0000000000000001E-3</v>
      </c>
      <c r="I14" s="18">
        <v>1.5</v>
      </c>
      <c r="J14" s="16">
        <f t="shared" si="0"/>
        <v>7.4999999999999997E-3</v>
      </c>
      <c r="K14" s="11">
        <f t="shared" si="1"/>
        <v>4.7214353163361677E-3</v>
      </c>
      <c r="L14" s="19">
        <v>19.8</v>
      </c>
      <c r="M14" s="12">
        <f t="shared" si="2"/>
        <v>9.9000000000000005E-2</v>
      </c>
      <c r="N14" s="11">
        <f t="shared" si="3"/>
        <v>1.8944640000000002E-2</v>
      </c>
      <c r="O14" s="5"/>
      <c r="R14" s="32"/>
      <c r="U14" s="32"/>
    </row>
    <row r="15" spans="2:24" ht="19.5" x14ac:dyDescent="0.35">
      <c r="B15" s="4"/>
      <c r="C15" s="23"/>
      <c r="D15" s="24"/>
      <c r="E15" s="24"/>
      <c r="F15" s="25"/>
      <c r="G15" s="18"/>
      <c r="H15" s="18"/>
      <c r="I15" s="18"/>
      <c r="J15" s="16" t="str">
        <f t="shared" si="0"/>
        <v/>
      </c>
      <c r="K15" s="11" t="str">
        <f t="shared" si="1"/>
        <v/>
      </c>
      <c r="L15" s="19"/>
      <c r="M15" s="12"/>
      <c r="N15" s="11"/>
      <c r="O15" s="5"/>
      <c r="R15" s="32"/>
      <c r="U15" s="32"/>
    </row>
    <row r="16" spans="2:24" ht="19.5" x14ac:dyDescent="0.35">
      <c r="B16" s="4"/>
      <c r="C16" s="70"/>
      <c r="D16" s="74"/>
      <c r="E16" s="74"/>
      <c r="F16" s="75"/>
      <c r="G16" s="18"/>
      <c r="H16" s="18"/>
      <c r="I16" s="18"/>
      <c r="J16" s="16" t="str">
        <f t="shared" si="0"/>
        <v/>
      </c>
      <c r="K16" s="11" t="str">
        <f t="shared" si="1"/>
        <v/>
      </c>
      <c r="L16" s="19"/>
      <c r="M16" s="12"/>
      <c r="N16" s="11" t="str">
        <f>IF(M16="","",M16/$M$18)</f>
        <v/>
      </c>
      <c r="O16" s="5"/>
      <c r="R16" s="32"/>
      <c r="T16" s="32"/>
    </row>
    <row r="17" spans="2:21" ht="19.5" x14ac:dyDescent="0.35">
      <c r="B17" s="4"/>
      <c r="C17" s="70"/>
      <c r="D17" s="71"/>
      <c r="E17" s="71"/>
      <c r="F17" s="72"/>
      <c r="G17" s="18"/>
      <c r="H17" s="18"/>
      <c r="I17" s="18"/>
      <c r="J17" s="16" t="str">
        <f t="shared" si="0"/>
        <v/>
      </c>
      <c r="K17" s="11" t="str">
        <f t="shared" si="1"/>
        <v/>
      </c>
      <c r="L17" s="19"/>
      <c r="M17" s="12"/>
      <c r="N17" s="11"/>
      <c r="O17" s="5"/>
      <c r="R17" s="32"/>
      <c r="U17" s="32"/>
    </row>
    <row r="18" spans="2:21" x14ac:dyDescent="0.35">
      <c r="B18" s="4"/>
      <c r="K18" s="87" t="s">
        <v>25</v>
      </c>
      <c r="L18" s="87"/>
      <c r="M18" s="13">
        <f>IF(M9="","",SUM(M9:M17))</f>
        <v>0.19136</v>
      </c>
      <c r="N18" s="7"/>
      <c r="O18" s="5"/>
    </row>
    <row r="19" spans="2:21" x14ac:dyDescent="0.35">
      <c r="B19" s="4"/>
      <c r="C19" s="85" t="s">
        <v>26</v>
      </c>
      <c r="D19" s="86"/>
      <c r="E19" s="17">
        <f>IF(H10="","",SUM(H9:H17))</f>
        <v>1.0589999999999997</v>
      </c>
      <c r="F19" s="20" t="s">
        <v>27</v>
      </c>
      <c r="G19" s="18">
        <v>1</v>
      </c>
      <c r="H19" s="20" t="s">
        <v>28</v>
      </c>
      <c r="I19" s="33">
        <f>IF(G20="","",G20/M6)</f>
        <v>0.26474999999999993</v>
      </c>
      <c r="J19" s="6" t="s">
        <v>29</v>
      </c>
      <c r="K19" s="12">
        <f>IF(I20="","",((I20*75)/25)+K20*23%)</f>
        <v>0.17652960000000001</v>
      </c>
      <c r="L19" s="85" t="s">
        <v>30</v>
      </c>
      <c r="M19" s="86"/>
      <c r="N19" s="12">
        <f>IF(K20="","",K20-I20)</f>
        <v>9.5680000000000015E-2</v>
      </c>
      <c r="O19" s="5"/>
    </row>
    <row r="20" spans="2:21" x14ac:dyDescent="0.35">
      <c r="B20" s="4"/>
      <c r="C20" s="85" t="s">
        <v>31</v>
      </c>
      <c r="D20" s="86"/>
      <c r="E20" s="12">
        <f>IF(M18="","",(M18*1)/E19)</f>
        <v>0.18069877242681781</v>
      </c>
      <c r="F20" s="20" t="s">
        <v>32</v>
      </c>
      <c r="G20" s="17">
        <f>IF(E19="","",E19*G19)</f>
        <v>1.0589999999999997</v>
      </c>
      <c r="H20" s="20" t="s">
        <v>33</v>
      </c>
      <c r="I20" s="12">
        <f>IF(I19="","",M18/M6)</f>
        <v>4.7840000000000001E-2</v>
      </c>
      <c r="J20" s="6" t="s">
        <v>34</v>
      </c>
      <c r="K20" s="14">
        <f>IF(I20="","",(I20*75)/25)</f>
        <v>0.14352000000000001</v>
      </c>
      <c r="L20" s="85" t="s">
        <v>35</v>
      </c>
      <c r="M20" s="86"/>
      <c r="N20" s="15">
        <f>IF(N19="","",N19/K20)</f>
        <v>0.66666666666666674</v>
      </c>
      <c r="O20" s="5"/>
    </row>
    <row r="21" spans="2:21" x14ac:dyDescent="0.35">
      <c r="B21" s="4"/>
      <c r="O21" s="5"/>
    </row>
    <row r="22" spans="2:21" x14ac:dyDescent="0.35">
      <c r="B22" s="4"/>
      <c r="C22" s="21"/>
      <c r="D22" s="63"/>
      <c r="E22" s="64"/>
      <c r="F22" s="21"/>
      <c r="G22" s="60" t="s">
        <v>36</v>
      </c>
      <c r="H22" s="60"/>
      <c r="I22" s="60"/>
      <c r="J22" s="61" t="s">
        <v>113</v>
      </c>
      <c r="K22" s="61"/>
      <c r="L22" s="61"/>
      <c r="M22" s="61"/>
      <c r="N22" s="61"/>
      <c r="O22" s="5"/>
    </row>
    <row r="23" spans="2:21" x14ac:dyDescent="0.35">
      <c r="B23" s="4"/>
      <c r="C23" s="21"/>
      <c r="D23" s="65"/>
      <c r="E23" s="66"/>
      <c r="F23" s="21"/>
      <c r="G23" s="60" t="s">
        <v>37</v>
      </c>
      <c r="H23" s="60"/>
      <c r="I23" s="60"/>
      <c r="J23" s="69" t="s">
        <v>114</v>
      </c>
      <c r="K23" s="61"/>
      <c r="L23" s="61"/>
      <c r="M23" s="61"/>
      <c r="N23" s="61"/>
      <c r="O23" s="5"/>
    </row>
    <row r="24" spans="2:21" x14ac:dyDescent="0.35">
      <c r="B24" s="4"/>
      <c r="C24" s="21"/>
      <c r="D24" s="65"/>
      <c r="E24" s="66"/>
      <c r="F24" s="21"/>
      <c r="G24" s="60" t="s">
        <v>38</v>
      </c>
      <c r="H24" s="60"/>
      <c r="I24" s="60"/>
      <c r="J24" s="69" t="s">
        <v>115</v>
      </c>
      <c r="K24" s="61"/>
      <c r="L24" s="61"/>
      <c r="M24" s="61"/>
      <c r="N24" s="61"/>
      <c r="O24" s="5"/>
    </row>
    <row r="25" spans="2:21" x14ac:dyDescent="0.35">
      <c r="B25" s="4"/>
      <c r="C25" s="21"/>
      <c r="D25" s="65"/>
      <c r="E25" s="66"/>
      <c r="F25" s="21"/>
      <c r="G25" s="60" t="s">
        <v>39</v>
      </c>
      <c r="H25" s="60"/>
      <c r="I25" s="60"/>
      <c r="J25" s="69" t="s">
        <v>68</v>
      </c>
      <c r="K25" s="61"/>
      <c r="L25" s="61"/>
      <c r="M25" s="61"/>
      <c r="N25" s="61"/>
      <c r="O25" s="5"/>
    </row>
    <row r="26" spans="2:21" x14ac:dyDescent="0.35">
      <c r="B26" s="4"/>
      <c r="C26" s="21"/>
      <c r="D26" s="67"/>
      <c r="E26" s="68"/>
      <c r="F26" s="21"/>
      <c r="G26" s="60" t="s">
        <v>40</v>
      </c>
      <c r="H26" s="60"/>
      <c r="I26" s="60"/>
      <c r="J26" s="61"/>
      <c r="K26" s="61"/>
      <c r="L26" s="61"/>
      <c r="M26" s="61"/>
      <c r="N26" s="61"/>
      <c r="O26" s="5"/>
    </row>
    <row r="27" spans="2:21" x14ac:dyDescent="0.35">
      <c r="B27" s="4"/>
      <c r="C27" s="8"/>
      <c r="D27" s="8"/>
      <c r="E27" s="8"/>
      <c r="J27" s="7"/>
      <c r="K27" s="7"/>
      <c r="L27" s="7"/>
      <c r="M27" s="7"/>
      <c r="N27" s="7"/>
      <c r="O27" s="5"/>
    </row>
    <row r="28" spans="2:21" x14ac:dyDescent="0.35">
      <c r="B28" s="4"/>
      <c r="C28" s="62" t="s">
        <v>41</v>
      </c>
      <c r="D28" s="62"/>
      <c r="E28" s="62"/>
      <c r="F28" s="62"/>
      <c r="G28" s="62"/>
      <c r="J28" s="7"/>
      <c r="K28" s="7"/>
      <c r="L28" s="7"/>
      <c r="M28" s="7"/>
      <c r="N28" s="7"/>
      <c r="O28" s="5"/>
    </row>
    <row r="29" spans="2:21" x14ac:dyDescent="0.35">
      <c r="B29" s="4"/>
      <c r="C29" s="54" t="s">
        <v>122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"/>
    </row>
    <row r="30" spans="2:21" x14ac:dyDescent="0.35">
      <c r="B30" s="4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"/>
    </row>
    <row r="31" spans="2:21" x14ac:dyDescent="0.35">
      <c r="B31" s="4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"/>
    </row>
    <row r="32" spans="2:21" x14ac:dyDescent="0.35">
      <c r="B32" s="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"/>
    </row>
    <row r="33" spans="2:15" x14ac:dyDescent="0.35">
      <c r="B33" s="4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"/>
    </row>
    <row r="34" spans="2:15" x14ac:dyDescent="0.35">
      <c r="B34" s="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"/>
    </row>
    <row r="35" spans="2:15" x14ac:dyDescent="0.35">
      <c r="B35" s="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"/>
    </row>
    <row r="36" spans="2:15" x14ac:dyDescent="0.35">
      <c r="B36" s="4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"/>
    </row>
    <row r="37" spans="2:15" x14ac:dyDescent="0.35">
      <c r="B37" s="4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"/>
    </row>
    <row r="38" spans="2:15" ht="15" customHeight="1" x14ac:dyDescent="0.35">
      <c r="B38" s="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5"/>
    </row>
    <row r="39" spans="2:15" x14ac:dyDescent="0.35">
      <c r="B39" s="4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"/>
    </row>
    <row r="40" spans="2:15" x14ac:dyDescent="0.35">
      <c r="B40" s="4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"/>
    </row>
    <row r="41" spans="2:15" x14ac:dyDescent="0.35">
      <c r="B41" s="4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"/>
    </row>
    <row r="42" spans="2:15" ht="15" thickBot="1" x14ac:dyDescent="0.4">
      <c r="B42" s="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0"/>
    </row>
  </sheetData>
  <mergeCells count="36">
    <mergeCell ref="C5:D5"/>
    <mergeCell ref="E5:N5"/>
    <mergeCell ref="E3:F3"/>
    <mergeCell ref="G3:H3"/>
    <mergeCell ref="I3:N3"/>
    <mergeCell ref="C4:D4"/>
    <mergeCell ref="E4:N4"/>
    <mergeCell ref="C19:D19"/>
    <mergeCell ref="L19:M19"/>
    <mergeCell ref="E6:I6"/>
    <mergeCell ref="J6:L6"/>
    <mergeCell ref="M6:N6"/>
    <mergeCell ref="C8:F8"/>
    <mergeCell ref="C9:F9"/>
    <mergeCell ref="C10:F10"/>
    <mergeCell ref="C11:F11"/>
    <mergeCell ref="C12:F12"/>
    <mergeCell ref="C16:F16"/>
    <mergeCell ref="C17:F17"/>
    <mergeCell ref="K18:L18"/>
    <mergeCell ref="C38:N41"/>
    <mergeCell ref="C20:D20"/>
    <mergeCell ref="L20:M20"/>
    <mergeCell ref="D22:E26"/>
    <mergeCell ref="G22:I22"/>
    <mergeCell ref="J22:N22"/>
    <mergeCell ref="G23:I23"/>
    <mergeCell ref="J23:N23"/>
    <mergeCell ref="G24:I24"/>
    <mergeCell ref="J24:N24"/>
    <mergeCell ref="G25:I25"/>
    <mergeCell ref="J25:N25"/>
    <mergeCell ref="G26:I26"/>
    <mergeCell ref="J26:N26"/>
    <mergeCell ref="C28:G28"/>
    <mergeCell ref="C29:N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858A-A385-4BA7-AAD7-D4B116952BAE}">
  <dimension ref="A1:J11"/>
  <sheetViews>
    <sheetView workbookViewId="0">
      <selection activeCell="B1" sqref="B1:D9"/>
    </sheetView>
  </sheetViews>
  <sheetFormatPr defaultRowHeight="14.5" x14ac:dyDescent="0.35"/>
  <cols>
    <col min="2" max="2" width="27.54296875" customWidth="1"/>
    <col min="3" max="3" width="17.90625" customWidth="1"/>
    <col min="4" max="4" width="17.1796875" customWidth="1"/>
  </cols>
  <sheetData>
    <row r="1" spans="1:10" ht="21" x14ac:dyDescent="0.5">
      <c r="A1" s="35"/>
      <c r="B1" s="88" t="s">
        <v>123</v>
      </c>
      <c r="C1" s="88"/>
      <c r="D1" s="88"/>
    </row>
    <row r="2" spans="1:10" ht="15.5" x14ac:dyDescent="0.35">
      <c r="C2" s="39" t="s">
        <v>125</v>
      </c>
      <c r="D2" s="39" t="s">
        <v>126</v>
      </c>
    </row>
    <row r="3" spans="1:10" x14ac:dyDescent="0.35">
      <c r="B3" s="6" t="s">
        <v>4</v>
      </c>
      <c r="C3" s="36">
        <f>'Chamuças de legumes'!M20</f>
        <v>1.0488788000000002</v>
      </c>
      <c r="D3" s="36">
        <f>'Chamuças de legumes'!I22</f>
        <v>0.26221970000000006</v>
      </c>
    </row>
    <row r="4" spans="1:10" x14ac:dyDescent="0.35">
      <c r="B4" s="6" t="s">
        <v>42</v>
      </c>
      <c r="C4" s="36">
        <f>'Salada Primavera'!M17</f>
        <v>0.65128735000000004</v>
      </c>
      <c r="D4" s="36">
        <f>'Salada Primavera'!I19</f>
        <v>0.16282183750000001</v>
      </c>
    </row>
    <row r="5" spans="1:10" x14ac:dyDescent="0.35">
      <c r="B5" s="6" t="s">
        <v>72</v>
      </c>
      <c r="C5" s="37">
        <f>'Molho Tzatziki'!M17</f>
        <v>0.28597119999999998</v>
      </c>
      <c r="D5" s="36">
        <f>'Molho Tzatziki'!I19</f>
        <v>7.1492799999999995E-2</v>
      </c>
    </row>
    <row r="6" spans="1:10" ht="28" customHeight="1" x14ac:dyDescent="0.35">
      <c r="B6" s="38" t="s">
        <v>96</v>
      </c>
      <c r="C6" s="36">
        <f>'Pescada em papelote de couve'!M24</f>
        <v>5.7226270000000019</v>
      </c>
      <c r="D6" s="36">
        <f>'Pescada em papelote de couve'!I26</f>
        <v>1.4306567500000005</v>
      </c>
    </row>
    <row r="7" spans="1:10" x14ac:dyDescent="0.35">
      <c r="B7" s="6" t="s">
        <v>80</v>
      </c>
      <c r="C7" s="36">
        <f>'Gelado de laranja'!M18</f>
        <v>0.29181999999999997</v>
      </c>
      <c r="D7" s="36">
        <f>'Gelado de laranja'!I20</f>
        <v>7.2954999999999992E-2</v>
      </c>
    </row>
    <row r="8" spans="1:10" x14ac:dyDescent="0.35">
      <c r="B8" s="6" t="s">
        <v>111</v>
      </c>
      <c r="C8" s="36">
        <f>'Água aromatizada'!M18</f>
        <v>0.19136</v>
      </c>
      <c r="D8" s="36">
        <f>'Água aromatizada'!I20</f>
        <v>4.7840000000000001E-2</v>
      </c>
      <c r="J8" s="40"/>
    </row>
    <row r="9" spans="1:10" x14ac:dyDescent="0.35">
      <c r="B9" s="44" t="s">
        <v>124</v>
      </c>
      <c r="C9" s="43">
        <f>C3+C4+C5+C6+C7+C8</f>
        <v>8.1919443500000018</v>
      </c>
      <c r="D9" s="43">
        <f>D3+D4+D5+D6+D7+D8</f>
        <v>2.0479860875000004</v>
      </c>
    </row>
    <row r="10" spans="1:10" x14ac:dyDescent="0.35">
      <c r="B10" s="41"/>
      <c r="C10" s="42"/>
      <c r="D10" s="42"/>
    </row>
    <row r="11" spans="1:10" x14ac:dyDescent="0.35">
      <c r="C11" s="34"/>
      <c r="D11" s="34"/>
      <c r="I11" s="6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4EE2-AAF8-487D-8E92-6821297B84A4}">
  <dimension ref="A1:X37"/>
  <sheetViews>
    <sheetView tabSelected="1" topLeftCell="A25" workbookViewId="0">
      <selection activeCell="G43" sqref="G43"/>
    </sheetView>
  </sheetViews>
  <sheetFormatPr defaultRowHeight="14.5" x14ac:dyDescent="0.35"/>
  <sheetData>
    <row r="1" spans="2:24" ht="15" thickBot="1" x14ac:dyDescent="0.4">
      <c r="B1" s="89" t="s">
        <v>2</v>
      </c>
      <c r="C1" s="89"/>
      <c r="D1" s="89"/>
      <c r="E1" s="89"/>
      <c r="F1" s="89"/>
      <c r="H1" s="89" t="s">
        <v>127</v>
      </c>
      <c r="I1" s="89"/>
      <c r="J1" s="89"/>
      <c r="K1" s="89"/>
      <c r="L1" s="89"/>
      <c r="N1" s="89" t="s">
        <v>49</v>
      </c>
      <c r="O1" s="89"/>
      <c r="P1" s="89"/>
      <c r="Q1" s="89"/>
      <c r="R1" s="89"/>
      <c r="T1" s="89" t="s">
        <v>128</v>
      </c>
      <c r="U1" s="89"/>
      <c r="V1" s="89"/>
      <c r="W1" s="89"/>
      <c r="X1" s="89"/>
    </row>
    <row r="2" spans="2:24" ht="29.5" thickBot="1" x14ac:dyDescent="0.4">
      <c r="B2" s="90" t="s">
        <v>129</v>
      </c>
      <c r="C2" s="91" t="s">
        <v>130</v>
      </c>
      <c r="D2" s="91" t="s">
        <v>131</v>
      </c>
      <c r="E2" s="91" t="s">
        <v>132</v>
      </c>
      <c r="F2" s="91" t="s">
        <v>133</v>
      </c>
      <c r="H2" s="90" t="s">
        <v>129</v>
      </c>
      <c r="I2" s="91" t="s">
        <v>130</v>
      </c>
      <c r="J2" s="91" t="s">
        <v>131</v>
      </c>
      <c r="K2" s="91" t="s">
        <v>132</v>
      </c>
      <c r="L2" s="91" t="s">
        <v>133</v>
      </c>
      <c r="N2" s="90" t="s">
        <v>129</v>
      </c>
      <c r="O2" s="91" t="s">
        <v>130</v>
      </c>
      <c r="P2" s="91" t="s">
        <v>131</v>
      </c>
      <c r="Q2" s="91" t="s">
        <v>132</v>
      </c>
      <c r="R2" s="91" t="s">
        <v>133</v>
      </c>
      <c r="T2" s="90" t="s">
        <v>129</v>
      </c>
      <c r="U2" s="91" t="s">
        <v>130</v>
      </c>
      <c r="V2" s="91" t="s">
        <v>131</v>
      </c>
      <c r="W2" s="91" t="s">
        <v>132</v>
      </c>
      <c r="X2" s="91" t="s">
        <v>133</v>
      </c>
    </row>
    <row r="3" spans="2:24" ht="15" thickBot="1" x14ac:dyDescent="0.4">
      <c r="B3" s="92" t="s">
        <v>16</v>
      </c>
      <c r="C3" s="93" t="s">
        <v>134</v>
      </c>
      <c r="D3" s="93" t="s">
        <v>135</v>
      </c>
      <c r="E3" s="93" t="s">
        <v>136</v>
      </c>
      <c r="F3" s="93" t="s">
        <v>137</v>
      </c>
      <c r="H3" s="94" t="s">
        <v>97</v>
      </c>
      <c r="I3" s="93" t="s">
        <v>138</v>
      </c>
      <c r="J3" s="93" t="s">
        <v>139</v>
      </c>
      <c r="K3" s="93" t="s">
        <v>140</v>
      </c>
      <c r="L3" s="93" t="s">
        <v>141</v>
      </c>
      <c r="N3" s="94" t="s">
        <v>46</v>
      </c>
      <c r="O3" s="93" t="s">
        <v>142</v>
      </c>
      <c r="P3" s="93" t="s">
        <v>143</v>
      </c>
      <c r="Q3" s="93" t="s">
        <v>144</v>
      </c>
      <c r="R3" s="93" t="s">
        <v>144</v>
      </c>
      <c r="T3" s="94" t="s">
        <v>116</v>
      </c>
      <c r="U3" s="93">
        <v>0</v>
      </c>
      <c r="V3" s="93">
        <v>0</v>
      </c>
      <c r="W3" s="93">
        <v>0</v>
      </c>
      <c r="X3" s="93">
        <v>0</v>
      </c>
    </row>
    <row r="4" spans="2:24" ht="15" thickBot="1" x14ac:dyDescent="0.4">
      <c r="B4" s="94" t="s">
        <v>17</v>
      </c>
      <c r="C4" s="93" t="s">
        <v>145</v>
      </c>
      <c r="D4" s="93" t="s">
        <v>146</v>
      </c>
      <c r="E4" s="93" t="s">
        <v>147</v>
      </c>
      <c r="F4" s="93" t="s">
        <v>148</v>
      </c>
      <c r="H4" s="94" t="s">
        <v>98</v>
      </c>
      <c r="I4" s="93">
        <v>17</v>
      </c>
      <c r="J4" s="93" t="s">
        <v>149</v>
      </c>
      <c r="K4" s="93" t="s">
        <v>150</v>
      </c>
      <c r="L4" s="93">
        <v>0</v>
      </c>
      <c r="N4" s="94" t="s">
        <v>50</v>
      </c>
      <c r="O4" s="93" t="s">
        <v>151</v>
      </c>
      <c r="P4" s="93" t="s">
        <v>152</v>
      </c>
      <c r="Q4" s="93" t="s">
        <v>153</v>
      </c>
      <c r="R4" s="93" t="s">
        <v>154</v>
      </c>
      <c r="T4" s="94" t="s">
        <v>46</v>
      </c>
      <c r="U4" s="93" t="s">
        <v>155</v>
      </c>
      <c r="V4" s="93" t="s">
        <v>156</v>
      </c>
      <c r="W4" s="93" t="s">
        <v>157</v>
      </c>
      <c r="X4" s="93" t="s">
        <v>158</v>
      </c>
    </row>
    <row r="5" spans="2:24" ht="29.5" thickBot="1" x14ac:dyDescent="0.4">
      <c r="B5" s="94" t="s">
        <v>159</v>
      </c>
      <c r="C5" s="93" t="s">
        <v>160</v>
      </c>
      <c r="D5" s="93" t="s">
        <v>161</v>
      </c>
      <c r="E5" s="93" t="s">
        <v>162</v>
      </c>
      <c r="F5" s="93" t="s">
        <v>137</v>
      </c>
      <c r="H5" s="94" t="s">
        <v>17</v>
      </c>
      <c r="I5" s="93" t="s">
        <v>163</v>
      </c>
      <c r="J5" s="93" t="s">
        <v>164</v>
      </c>
      <c r="K5" s="93" t="s">
        <v>165</v>
      </c>
      <c r="L5" s="93" t="s">
        <v>166</v>
      </c>
      <c r="N5" s="94" t="s">
        <v>167</v>
      </c>
      <c r="O5" s="93">
        <v>39</v>
      </c>
      <c r="P5" s="93" t="s">
        <v>168</v>
      </c>
      <c r="Q5" s="93" t="s">
        <v>169</v>
      </c>
      <c r="R5" s="93" t="s">
        <v>170</v>
      </c>
      <c r="T5" s="94" t="s">
        <v>97</v>
      </c>
      <c r="U5" s="93" t="s">
        <v>171</v>
      </c>
      <c r="V5" s="93">
        <v>0</v>
      </c>
      <c r="W5" s="93" t="s">
        <v>172</v>
      </c>
      <c r="X5" s="93" t="s">
        <v>172</v>
      </c>
    </row>
    <row r="6" spans="2:24" ht="29.5" thickBot="1" x14ac:dyDescent="0.4">
      <c r="B6" s="94" t="s">
        <v>43</v>
      </c>
      <c r="C6" s="93" t="s">
        <v>173</v>
      </c>
      <c r="D6" s="93" t="s">
        <v>174</v>
      </c>
      <c r="E6" s="93" t="s">
        <v>175</v>
      </c>
      <c r="F6" s="93" t="s">
        <v>176</v>
      </c>
      <c r="H6" s="94" t="s">
        <v>99</v>
      </c>
      <c r="I6" s="93" t="s">
        <v>177</v>
      </c>
      <c r="J6" s="93" t="s">
        <v>178</v>
      </c>
      <c r="K6" s="93" t="s">
        <v>179</v>
      </c>
      <c r="L6" s="93" t="s">
        <v>180</v>
      </c>
      <c r="N6" s="94" t="s">
        <v>181</v>
      </c>
      <c r="O6" s="93" t="s">
        <v>149</v>
      </c>
      <c r="P6" s="93" t="s">
        <v>182</v>
      </c>
      <c r="Q6" s="93" t="s">
        <v>183</v>
      </c>
      <c r="R6" s="93" t="s">
        <v>162</v>
      </c>
      <c r="T6" s="94" t="s">
        <v>184</v>
      </c>
      <c r="U6" s="93" t="s">
        <v>185</v>
      </c>
      <c r="V6" s="93">
        <v>0</v>
      </c>
      <c r="W6" s="93">
        <v>0</v>
      </c>
      <c r="X6" s="93">
        <v>0</v>
      </c>
    </row>
    <row r="7" spans="2:24" ht="44" thickBot="1" x14ac:dyDescent="0.4">
      <c r="B7" s="94" t="s">
        <v>19</v>
      </c>
      <c r="C7" s="93" t="s">
        <v>186</v>
      </c>
      <c r="D7" s="93" t="s">
        <v>187</v>
      </c>
      <c r="E7" s="93" t="s">
        <v>188</v>
      </c>
      <c r="F7" s="93" t="s">
        <v>189</v>
      </c>
      <c r="H7" s="94" t="s">
        <v>190</v>
      </c>
      <c r="I7" s="93" t="s">
        <v>191</v>
      </c>
      <c r="J7" s="93" t="s">
        <v>192</v>
      </c>
      <c r="K7" s="93" t="s">
        <v>193</v>
      </c>
      <c r="L7" s="93" t="s">
        <v>194</v>
      </c>
      <c r="N7" s="94" t="s">
        <v>82</v>
      </c>
      <c r="O7" s="93" t="s">
        <v>195</v>
      </c>
      <c r="P7" s="93">
        <v>0</v>
      </c>
      <c r="Q7" s="93">
        <v>0</v>
      </c>
      <c r="R7" s="93">
        <v>0</v>
      </c>
      <c r="T7" s="94" t="s">
        <v>121</v>
      </c>
      <c r="U7" s="93">
        <v>7</v>
      </c>
      <c r="V7" s="93" t="s">
        <v>196</v>
      </c>
      <c r="W7" s="93" t="s">
        <v>197</v>
      </c>
      <c r="X7" s="93" t="s">
        <v>198</v>
      </c>
    </row>
    <row r="8" spans="2:24" ht="44" thickBot="1" x14ac:dyDescent="0.4">
      <c r="B8" s="94" t="s">
        <v>20</v>
      </c>
      <c r="C8" s="93" t="s">
        <v>199</v>
      </c>
      <c r="D8" s="93" t="s">
        <v>200</v>
      </c>
      <c r="E8" s="93" t="s">
        <v>201</v>
      </c>
      <c r="F8" s="93" t="s">
        <v>202</v>
      </c>
      <c r="H8" s="94" t="s">
        <v>22</v>
      </c>
      <c r="I8" s="93">
        <v>0</v>
      </c>
      <c r="J8" s="93">
        <v>0</v>
      </c>
      <c r="K8" s="93">
        <v>0</v>
      </c>
      <c r="L8" s="93">
        <v>0</v>
      </c>
      <c r="N8" s="94" t="s">
        <v>51</v>
      </c>
      <c r="O8" s="93" t="s">
        <v>203</v>
      </c>
      <c r="P8" s="93" t="s">
        <v>152</v>
      </c>
      <c r="Q8" s="93" t="s">
        <v>204</v>
      </c>
      <c r="R8" s="93" t="s">
        <v>205</v>
      </c>
      <c r="T8" s="94" t="s">
        <v>120</v>
      </c>
      <c r="U8" s="93">
        <v>8</v>
      </c>
      <c r="V8" s="93" t="s">
        <v>156</v>
      </c>
      <c r="W8" s="93" t="s">
        <v>206</v>
      </c>
      <c r="X8" s="93" t="s">
        <v>207</v>
      </c>
    </row>
    <row r="9" spans="2:24" ht="44" thickBot="1" x14ac:dyDescent="0.4">
      <c r="B9" s="94" t="s">
        <v>21</v>
      </c>
      <c r="C9" s="93" t="s">
        <v>208</v>
      </c>
      <c r="D9" s="93">
        <v>0</v>
      </c>
      <c r="E9" s="93">
        <v>0</v>
      </c>
      <c r="F9" s="93" t="s">
        <v>209</v>
      </c>
      <c r="H9" s="94" t="s">
        <v>210</v>
      </c>
      <c r="I9" s="93" t="s">
        <v>211</v>
      </c>
      <c r="J9" s="93" t="s">
        <v>157</v>
      </c>
      <c r="K9" s="93">
        <v>0</v>
      </c>
      <c r="L9" s="93">
        <v>0</v>
      </c>
      <c r="N9" s="94" t="s">
        <v>212</v>
      </c>
      <c r="O9" s="93" t="s">
        <v>150</v>
      </c>
      <c r="P9" s="93" t="s">
        <v>213</v>
      </c>
      <c r="Q9" s="93" t="s">
        <v>214</v>
      </c>
      <c r="R9" s="93" t="s">
        <v>205</v>
      </c>
      <c r="T9" s="94"/>
      <c r="U9" s="93"/>
      <c r="V9" s="93"/>
      <c r="W9" s="93"/>
      <c r="X9" s="93"/>
    </row>
    <row r="10" spans="2:24" ht="44" thickBot="1" x14ac:dyDescent="0.4">
      <c r="B10" s="94" t="s">
        <v>22</v>
      </c>
      <c r="C10" s="93">
        <v>0</v>
      </c>
      <c r="D10" s="93">
        <v>0</v>
      </c>
      <c r="E10" s="93">
        <v>0</v>
      </c>
      <c r="F10" s="93">
        <v>0</v>
      </c>
      <c r="H10" s="94" t="s">
        <v>215</v>
      </c>
      <c r="I10" s="93" t="s">
        <v>216</v>
      </c>
      <c r="J10" s="93" t="s">
        <v>217</v>
      </c>
      <c r="K10" s="93" t="s">
        <v>218</v>
      </c>
      <c r="L10" s="93" t="s">
        <v>219</v>
      </c>
      <c r="N10" s="94" t="s">
        <v>220</v>
      </c>
      <c r="O10" s="93" t="s">
        <v>221</v>
      </c>
      <c r="P10" s="93" t="s">
        <v>222</v>
      </c>
      <c r="Q10" s="93" t="s">
        <v>223</v>
      </c>
      <c r="R10" s="93" t="s">
        <v>224</v>
      </c>
      <c r="T10" s="94"/>
      <c r="U10" s="93"/>
      <c r="V10" s="93"/>
      <c r="W10" s="93"/>
      <c r="X10" s="93"/>
    </row>
    <row r="11" spans="2:24" ht="44" thickBot="1" x14ac:dyDescent="0.4">
      <c r="B11" s="94" t="s">
        <v>23</v>
      </c>
      <c r="C11" s="93" t="s">
        <v>225</v>
      </c>
      <c r="D11" s="93" t="s">
        <v>226</v>
      </c>
      <c r="E11" s="93" t="s">
        <v>227</v>
      </c>
      <c r="F11" s="93" t="s">
        <v>228</v>
      </c>
      <c r="H11" s="94" t="s">
        <v>229</v>
      </c>
      <c r="I11" s="93">
        <v>765</v>
      </c>
      <c r="J11" s="93">
        <v>0</v>
      </c>
      <c r="K11" s="93" t="s">
        <v>230</v>
      </c>
      <c r="L11" s="93">
        <v>0</v>
      </c>
      <c r="N11" s="94" t="s">
        <v>83</v>
      </c>
      <c r="O11" s="93" t="s">
        <v>231</v>
      </c>
      <c r="P11" s="93" t="s">
        <v>232</v>
      </c>
      <c r="Q11" s="93" t="s">
        <v>204</v>
      </c>
      <c r="R11" s="93" t="s">
        <v>233</v>
      </c>
      <c r="T11" s="94"/>
      <c r="U11" s="93"/>
      <c r="V11" s="93"/>
      <c r="W11" s="93"/>
      <c r="X11" s="93"/>
    </row>
    <row r="12" spans="2:24" ht="29.5" thickBot="1" x14ac:dyDescent="0.4">
      <c r="B12" s="94" t="s">
        <v>234</v>
      </c>
      <c r="C12" s="93" t="s">
        <v>134</v>
      </c>
      <c r="D12" s="93" t="s">
        <v>211</v>
      </c>
      <c r="E12" s="93" t="s">
        <v>157</v>
      </c>
      <c r="F12" s="93" t="s">
        <v>235</v>
      </c>
      <c r="H12" s="94" t="s">
        <v>236</v>
      </c>
      <c r="I12" s="93" t="s">
        <v>237</v>
      </c>
      <c r="J12" s="93" t="s">
        <v>238</v>
      </c>
      <c r="K12" s="93" t="s">
        <v>239</v>
      </c>
      <c r="L12" s="93" t="s">
        <v>240</v>
      </c>
      <c r="N12" s="94"/>
      <c r="O12" s="93"/>
      <c r="P12" s="93"/>
      <c r="Q12" s="93"/>
      <c r="R12" s="93"/>
      <c r="T12" s="94"/>
      <c r="U12" s="93"/>
      <c r="V12" s="93"/>
      <c r="W12" s="93"/>
      <c r="X12" s="93"/>
    </row>
    <row r="13" spans="2:24" ht="15" thickBot="1" x14ac:dyDescent="0.4">
      <c r="B13" s="94" t="s">
        <v>45</v>
      </c>
      <c r="C13" s="93" t="s">
        <v>241</v>
      </c>
      <c r="D13" s="93" t="s">
        <v>242</v>
      </c>
      <c r="E13" s="93" t="s">
        <v>243</v>
      </c>
      <c r="F13" s="93" t="s">
        <v>233</v>
      </c>
      <c r="H13" s="94" t="s">
        <v>102</v>
      </c>
      <c r="I13" s="93" t="s">
        <v>244</v>
      </c>
      <c r="J13" s="93" t="s">
        <v>245</v>
      </c>
      <c r="K13" s="93">
        <v>9</v>
      </c>
      <c r="L13" s="93" t="s">
        <v>246</v>
      </c>
      <c r="N13" s="94"/>
      <c r="O13" s="93"/>
      <c r="P13" s="93"/>
      <c r="Q13" s="93"/>
      <c r="R13" s="93"/>
      <c r="T13" s="94"/>
      <c r="U13" s="93"/>
      <c r="V13" s="93"/>
      <c r="W13" s="93"/>
      <c r="X13" s="93"/>
    </row>
    <row r="14" spans="2:24" ht="15" thickBot="1" x14ac:dyDescent="0.4">
      <c r="B14" s="94" t="s">
        <v>46</v>
      </c>
      <c r="C14" s="93" t="s">
        <v>247</v>
      </c>
      <c r="D14" s="93">
        <v>3</v>
      </c>
      <c r="E14" s="93" t="s">
        <v>166</v>
      </c>
      <c r="F14" s="93" t="s">
        <v>166</v>
      </c>
      <c r="H14" s="94" t="s">
        <v>21</v>
      </c>
      <c r="I14" s="93" t="s">
        <v>248</v>
      </c>
      <c r="J14" s="93">
        <v>0</v>
      </c>
      <c r="K14" s="93">
        <v>0</v>
      </c>
      <c r="L14" s="93" t="s">
        <v>249</v>
      </c>
      <c r="N14" s="94"/>
      <c r="O14" s="93"/>
      <c r="P14" s="93"/>
      <c r="Q14" s="93"/>
      <c r="R14" s="93"/>
      <c r="T14" s="94"/>
      <c r="U14" s="93"/>
      <c r="V14" s="93"/>
      <c r="W14" s="93"/>
      <c r="X14" s="93"/>
    </row>
    <row r="15" spans="2:24" ht="29.5" thickBot="1" x14ac:dyDescent="0.4">
      <c r="B15" s="94" t="s">
        <v>44</v>
      </c>
      <c r="C15" s="93">
        <v>3</v>
      </c>
      <c r="D15" s="93" t="s">
        <v>250</v>
      </c>
      <c r="E15" s="93" t="s">
        <v>251</v>
      </c>
      <c r="F15" s="93" t="s">
        <v>219</v>
      </c>
      <c r="H15" s="94" t="s">
        <v>16</v>
      </c>
      <c r="I15" s="93">
        <v>70</v>
      </c>
      <c r="J15" s="93" t="s">
        <v>252</v>
      </c>
      <c r="K15" s="93" t="s">
        <v>253</v>
      </c>
      <c r="L15" s="93" t="s">
        <v>254</v>
      </c>
      <c r="N15" s="94"/>
      <c r="O15" s="93"/>
      <c r="P15" s="93"/>
      <c r="Q15" s="93"/>
      <c r="R15" s="93"/>
      <c r="T15" s="94"/>
      <c r="U15" s="93"/>
      <c r="V15" s="93"/>
      <c r="W15" s="93"/>
      <c r="X15" s="93"/>
    </row>
    <row r="16" spans="2:24" ht="15" thickBot="1" x14ac:dyDescent="0.4">
      <c r="B16" s="94" t="s">
        <v>255</v>
      </c>
      <c r="C16" s="93" t="s">
        <v>256</v>
      </c>
      <c r="D16" s="93" t="s">
        <v>257</v>
      </c>
      <c r="E16" s="93" t="s">
        <v>258</v>
      </c>
      <c r="F16" s="93" t="s">
        <v>259</v>
      </c>
      <c r="H16" s="94" t="s">
        <v>54</v>
      </c>
      <c r="I16" s="93" t="s">
        <v>260</v>
      </c>
      <c r="J16" s="93" t="s">
        <v>261</v>
      </c>
      <c r="K16" s="93" t="s">
        <v>218</v>
      </c>
      <c r="L16" s="93">
        <v>0</v>
      </c>
      <c r="N16" s="94"/>
      <c r="O16" s="93"/>
      <c r="P16" s="93"/>
      <c r="Q16" s="93"/>
      <c r="R16" s="93"/>
      <c r="T16" s="94"/>
      <c r="U16" s="93"/>
      <c r="V16" s="93"/>
      <c r="W16" s="93"/>
      <c r="X16" s="93"/>
    </row>
    <row r="17" spans="1:24" ht="29.5" thickBot="1" x14ac:dyDescent="0.4">
      <c r="B17" s="94" t="s">
        <v>64</v>
      </c>
      <c r="C17" s="93" t="s">
        <v>262</v>
      </c>
      <c r="D17" s="93" t="s">
        <v>263</v>
      </c>
      <c r="E17" s="93" t="s">
        <v>264</v>
      </c>
      <c r="F17" s="93" t="s">
        <v>265</v>
      </c>
      <c r="H17" s="94" t="s">
        <v>103</v>
      </c>
      <c r="I17" s="93" t="s">
        <v>266</v>
      </c>
      <c r="J17" s="93" t="s">
        <v>150</v>
      </c>
      <c r="K17" s="93" t="s">
        <v>217</v>
      </c>
      <c r="L17" s="93">
        <v>0</v>
      </c>
      <c r="N17" s="94"/>
      <c r="O17" s="93"/>
      <c r="P17" s="93"/>
      <c r="Q17" s="93"/>
      <c r="R17" s="93"/>
      <c r="T17" s="94"/>
      <c r="U17" s="93"/>
      <c r="V17" s="93"/>
      <c r="W17" s="93"/>
      <c r="X17" s="93"/>
    </row>
    <row r="18" spans="1:24" ht="15" thickBot="1" x14ac:dyDescent="0.4">
      <c r="B18" s="94" t="s">
        <v>267</v>
      </c>
      <c r="C18" s="93" t="s">
        <v>268</v>
      </c>
      <c r="D18" s="93" t="s">
        <v>269</v>
      </c>
      <c r="E18" s="93" t="s">
        <v>235</v>
      </c>
      <c r="F18" s="93" t="s">
        <v>270</v>
      </c>
      <c r="H18" s="94" t="s">
        <v>104</v>
      </c>
      <c r="I18" s="93"/>
      <c r="J18" s="93"/>
      <c r="K18" s="93"/>
      <c r="L18" s="93"/>
      <c r="N18" s="94"/>
      <c r="O18" s="93"/>
      <c r="P18" s="93"/>
      <c r="Q18" s="93"/>
      <c r="R18" s="93"/>
      <c r="T18" s="94"/>
      <c r="U18" s="93"/>
      <c r="V18" s="93"/>
      <c r="W18" s="93"/>
      <c r="X18" s="93"/>
    </row>
    <row r="19" spans="1:24" ht="29.5" thickBot="1" x14ac:dyDescent="0.4">
      <c r="B19" s="94" t="s">
        <v>215</v>
      </c>
      <c r="C19" s="93" t="s">
        <v>165</v>
      </c>
      <c r="D19" s="93" t="s">
        <v>271</v>
      </c>
      <c r="E19" s="93" t="s">
        <v>272</v>
      </c>
      <c r="F19" s="93" t="s">
        <v>273</v>
      </c>
      <c r="H19" s="94" t="s">
        <v>274</v>
      </c>
      <c r="I19" s="93"/>
      <c r="J19" s="93"/>
      <c r="K19" s="93"/>
      <c r="L19" s="93"/>
      <c r="N19" s="94"/>
      <c r="O19" s="93"/>
      <c r="P19" s="93"/>
      <c r="Q19" s="93"/>
      <c r="R19" s="93"/>
      <c r="T19" s="94"/>
      <c r="U19" s="93"/>
      <c r="V19" s="93"/>
      <c r="W19" s="93"/>
      <c r="X19" s="93"/>
    </row>
    <row r="20" spans="1:24" ht="15" thickBot="1" x14ac:dyDescent="0.4">
      <c r="B20" s="94" t="s">
        <v>24</v>
      </c>
      <c r="C20" s="93" t="s">
        <v>275</v>
      </c>
      <c r="D20" s="93" t="s">
        <v>233</v>
      </c>
      <c r="E20" s="93" t="s">
        <v>276</v>
      </c>
      <c r="F20" s="93" t="s">
        <v>277</v>
      </c>
      <c r="H20" s="94"/>
      <c r="I20" s="93"/>
      <c r="J20" s="93"/>
      <c r="K20" s="93"/>
      <c r="L20" s="93"/>
      <c r="N20" s="94"/>
      <c r="O20" s="93"/>
      <c r="P20" s="93"/>
      <c r="Q20" s="93"/>
      <c r="R20" s="93"/>
      <c r="T20" s="94"/>
      <c r="U20" s="93"/>
      <c r="V20" s="93"/>
      <c r="W20" s="93"/>
      <c r="X20" s="93"/>
    </row>
    <row r="21" spans="1:24" ht="29.5" thickBot="1" x14ac:dyDescent="0.4">
      <c r="B21" s="94" t="s">
        <v>74</v>
      </c>
      <c r="C21" s="93" t="s">
        <v>278</v>
      </c>
      <c r="D21" s="93" t="s">
        <v>279</v>
      </c>
      <c r="E21" s="93" t="s">
        <v>280</v>
      </c>
      <c r="F21" s="93" t="s">
        <v>281</v>
      </c>
      <c r="H21" s="94"/>
      <c r="I21" s="93"/>
      <c r="J21" s="93"/>
      <c r="K21" s="93"/>
      <c r="L21" s="93"/>
      <c r="N21" s="94"/>
      <c r="O21" s="93"/>
      <c r="P21" s="93"/>
      <c r="Q21" s="93"/>
      <c r="R21" s="93"/>
      <c r="T21" s="94"/>
      <c r="U21" s="93"/>
      <c r="V21" s="93"/>
      <c r="W21" s="93"/>
      <c r="X21" s="93"/>
    </row>
    <row r="22" spans="1:24" ht="15" thickBot="1" x14ac:dyDescent="0.4">
      <c r="B22" s="94" t="s">
        <v>54</v>
      </c>
      <c r="C22" s="93" t="s">
        <v>282</v>
      </c>
      <c r="D22" s="93" t="s">
        <v>283</v>
      </c>
      <c r="E22" s="93" t="s">
        <v>284</v>
      </c>
      <c r="F22" s="93" t="s">
        <v>285</v>
      </c>
      <c r="H22" s="94"/>
      <c r="I22" s="93"/>
      <c r="J22" s="93"/>
      <c r="K22" s="93"/>
      <c r="L22" s="93"/>
      <c r="N22" s="94"/>
      <c r="O22" s="93"/>
      <c r="P22" s="93"/>
      <c r="Q22" s="93"/>
      <c r="R22" s="93"/>
      <c r="T22" s="94"/>
      <c r="U22" s="93"/>
      <c r="V22" s="93"/>
      <c r="W22" s="93"/>
      <c r="X22" s="93"/>
    </row>
    <row r="23" spans="1:24" ht="29.5" thickBot="1" x14ac:dyDescent="0.4">
      <c r="B23" s="94" t="s">
        <v>286</v>
      </c>
      <c r="C23" s="93" t="s">
        <v>287</v>
      </c>
      <c r="D23" s="93" t="s">
        <v>288</v>
      </c>
      <c r="E23" s="93" t="s">
        <v>187</v>
      </c>
      <c r="F23" s="93" t="s">
        <v>277</v>
      </c>
      <c r="H23" s="94"/>
      <c r="I23" s="93"/>
      <c r="J23" s="93"/>
      <c r="K23" s="93"/>
      <c r="L23" s="93"/>
      <c r="N23" s="94"/>
      <c r="O23" s="93"/>
      <c r="P23" s="93"/>
      <c r="Q23" s="93"/>
      <c r="R23" s="93"/>
      <c r="T23" s="94"/>
      <c r="U23" s="93"/>
      <c r="V23" s="93"/>
      <c r="W23" s="93"/>
      <c r="X23" s="93"/>
    </row>
    <row r="24" spans="1:24" ht="29.5" thickBot="1" x14ac:dyDescent="0.4">
      <c r="B24" s="94" t="s">
        <v>289</v>
      </c>
      <c r="C24" s="93" t="s">
        <v>290</v>
      </c>
      <c r="D24" s="93" t="s">
        <v>291</v>
      </c>
      <c r="E24" s="93" t="s">
        <v>292</v>
      </c>
      <c r="F24" s="93" t="s">
        <v>293</v>
      </c>
      <c r="H24" s="94"/>
      <c r="I24" s="93"/>
      <c r="J24" s="93"/>
      <c r="K24" s="93"/>
      <c r="L24" s="93"/>
      <c r="N24" s="94"/>
      <c r="O24" s="93"/>
      <c r="P24" s="93"/>
      <c r="Q24" s="93"/>
      <c r="R24" s="93"/>
      <c r="T24" s="94"/>
      <c r="U24" s="93"/>
      <c r="V24" s="93"/>
      <c r="W24" s="93"/>
      <c r="X24" s="93"/>
    </row>
    <row r="25" spans="1:24" ht="15" thickBot="1" x14ac:dyDescent="0.4">
      <c r="B25" s="94" t="s">
        <v>210</v>
      </c>
      <c r="C25" s="93" t="s">
        <v>294</v>
      </c>
      <c r="D25" s="93" t="s">
        <v>295</v>
      </c>
      <c r="E25" s="93" t="s">
        <v>296</v>
      </c>
      <c r="F25" s="93"/>
      <c r="H25" s="94"/>
      <c r="I25" s="93"/>
      <c r="J25" s="93"/>
      <c r="K25" s="93"/>
      <c r="L25" s="93"/>
      <c r="N25" s="94"/>
      <c r="O25" s="93"/>
      <c r="P25" s="93"/>
      <c r="Q25" s="93"/>
      <c r="R25" s="93"/>
      <c r="T25" s="94"/>
      <c r="U25" s="93"/>
      <c r="V25" s="93"/>
      <c r="W25" s="93"/>
      <c r="X25" s="93"/>
    </row>
    <row r="26" spans="1:24" ht="15" thickBot="1" x14ac:dyDescent="0.4">
      <c r="B26" s="94"/>
      <c r="C26" s="93"/>
      <c r="D26" s="93"/>
      <c r="E26" s="93"/>
      <c r="F26" s="93"/>
      <c r="H26" s="94"/>
      <c r="I26" s="93"/>
      <c r="J26" s="93"/>
      <c r="K26" s="93"/>
      <c r="L26" s="93"/>
      <c r="N26" s="94"/>
      <c r="O26" s="93"/>
      <c r="P26" s="93"/>
      <c r="Q26" s="93"/>
      <c r="R26" s="93"/>
      <c r="T26" s="94"/>
      <c r="U26" s="93"/>
      <c r="V26" s="93"/>
      <c r="W26" s="93"/>
      <c r="X26" s="93"/>
    </row>
    <row r="27" spans="1:24" ht="15" thickBot="1" x14ac:dyDescent="0.4">
      <c r="B27" s="94" t="s">
        <v>124</v>
      </c>
      <c r="C27" s="95">
        <v>167.07925</v>
      </c>
      <c r="D27" s="95">
        <v>27.515999999999998</v>
      </c>
      <c r="E27" s="95">
        <v>6.0454999999999997</v>
      </c>
      <c r="F27" s="95">
        <v>5.7138</v>
      </c>
      <c r="H27" s="94" t="s">
        <v>124</v>
      </c>
      <c r="I27" s="95">
        <v>1401.43</v>
      </c>
      <c r="J27" s="95">
        <v>126.69</v>
      </c>
      <c r="K27" s="95">
        <v>131.14500000000001</v>
      </c>
      <c r="L27" s="95">
        <v>2.3904999999999998</v>
      </c>
      <c r="N27" s="94" t="s">
        <v>124</v>
      </c>
      <c r="O27" s="95">
        <v>144.98500000000001</v>
      </c>
      <c r="P27" s="95">
        <v>9.9268000000000001</v>
      </c>
      <c r="Q27" s="95">
        <v>2.2599999999999998</v>
      </c>
      <c r="R27" s="95">
        <v>6.3460000000000001</v>
      </c>
      <c r="T27" s="94" t="s">
        <v>124</v>
      </c>
      <c r="U27" s="95">
        <v>30.68</v>
      </c>
      <c r="V27" s="95">
        <v>5.0890000000000004</v>
      </c>
      <c r="W27" s="95">
        <v>0.72899999999999998</v>
      </c>
      <c r="X27" s="95">
        <v>0.31</v>
      </c>
    </row>
    <row r="29" spans="1:24" ht="15" thickBot="1" x14ac:dyDescent="0.4"/>
    <row r="30" spans="1:24" ht="15" thickBot="1" x14ac:dyDescent="0.4">
      <c r="A30" s="96" t="s">
        <v>297</v>
      </c>
      <c r="B30" s="97"/>
      <c r="C30" s="97"/>
      <c r="D30" s="97"/>
      <c r="E30" s="97"/>
      <c r="F30" s="98"/>
      <c r="H30" s="96" t="s">
        <v>298</v>
      </c>
      <c r="I30" s="97"/>
      <c r="J30" s="97"/>
      <c r="K30" s="97"/>
      <c r="L30" s="97"/>
      <c r="M30" s="98"/>
    </row>
    <row r="31" spans="1:24" ht="29.5" thickBot="1" x14ac:dyDescent="0.4">
      <c r="A31" s="99"/>
      <c r="B31" s="100"/>
      <c r="C31" s="101" t="s">
        <v>130</v>
      </c>
      <c r="D31" s="102" t="s">
        <v>131</v>
      </c>
      <c r="E31" s="102" t="s">
        <v>132</v>
      </c>
      <c r="F31" s="102" t="s">
        <v>133</v>
      </c>
      <c r="H31" s="99"/>
      <c r="I31" s="100"/>
      <c r="J31" s="101" t="s">
        <v>130</v>
      </c>
      <c r="K31" s="102" t="s">
        <v>131</v>
      </c>
      <c r="L31" s="102" t="s">
        <v>132</v>
      </c>
      <c r="M31" s="102" t="s">
        <v>133</v>
      </c>
    </row>
    <row r="32" spans="1:24" ht="15" thickBot="1" x14ac:dyDescent="0.4">
      <c r="A32" s="103" t="s">
        <v>2</v>
      </c>
      <c r="B32" s="104"/>
      <c r="C32" s="105">
        <v>167.07925</v>
      </c>
      <c r="D32" s="105">
        <v>27.515999999999998</v>
      </c>
      <c r="E32" s="105">
        <v>6.0454999999999997</v>
      </c>
      <c r="F32" s="105">
        <v>5.7138</v>
      </c>
      <c r="H32" s="103" t="s">
        <v>2</v>
      </c>
      <c r="I32" s="104"/>
      <c r="J32" s="106">
        <f>167.07925/4</f>
        <v>41.7698125</v>
      </c>
      <c r="K32" s="106">
        <f>27.516/4</f>
        <v>6.8789999999999996</v>
      </c>
      <c r="L32" s="106">
        <f>6.0455/4</f>
        <v>1.5113749999999999</v>
      </c>
      <c r="M32" s="106">
        <f>5.7138/4</f>
        <v>1.42845</v>
      </c>
    </row>
    <row r="33" spans="1:13" ht="15" thickBot="1" x14ac:dyDescent="0.4">
      <c r="A33" s="107" t="s">
        <v>127</v>
      </c>
      <c r="B33" s="108"/>
      <c r="C33" s="105">
        <v>1401.43</v>
      </c>
      <c r="D33" s="105">
        <v>126.69</v>
      </c>
      <c r="E33" s="105">
        <v>131.14500000000001</v>
      </c>
      <c r="F33" s="105">
        <v>2.3904999999999998</v>
      </c>
      <c r="H33" s="107" t="s">
        <v>127</v>
      </c>
      <c r="I33" s="108"/>
      <c r="J33" s="106">
        <f>1401.43/4</f>
        <v>350.35750000000002</v>
      </c>
      <c r="K33" s="106">
        <f>126.69/4</f>
        <v>31.672499999999999</v>
      </c>
      <c r="L33" s="106">
        <f>131.145/4</f>
        <v>32.786250000000003</v>
      </c>
      <c r="M33" s="106">
        <f>2.3905/4</f>
        <v>0.59762499999999996</v>
      </c>
    </row>
    <row r="34" spans="1:13" ht="15" thickBot="1" x14ac:dyDescent="0.4">
      <c r="A34" s="107" t="s">
        <v>49</v>
      </c>
      <c r="B34" s="108"/>
      <c r="C34" s="105">
        <v>144.98500000000001</v>
      </c>
      <c r="D34" s="105">
        <v>9.9268000000000001</v>
      </c>
      <c r="E34" s="105">
        <v>2.2599999999999998</v>
      </c>
      <c r="F34" s="105">
        <v>6.3460000000000001</v>
      </c>
      <c r="H34" s="107" t="s">
        <v>49</v>
      </c>
      <c r="I34" s="108"/>
      <c r="J34" s="106">
        <f>144.985/4</f>
        <v>36.246250000000003</v>
      </c>
      <c r="K34" s="106">
        <f>9.9268/4</f>
        <v>2.4817</v>
      </c>
      <c r="L34" s="106">
        <f>2.26/4</f>
        <v>0.56499999999999995</v>
      </c>
      <c r="M34" s="106">
        <f>6.346/4</f>
        <v>1.5865</v>
      </c>
    </row>
    <row r="35" spans="1:13" ht="15" thickBot="1" x14ac:dyDescent="0.4">
      <c r="A35" s="109" t="s">
        <v>299</v>
      </c>
      <c r="B35" s="110"/>
      <c r="C35" s="111">
        <v>30.68</v>
      </c>
      <c r="D35" s="111">
        <v>5.0890000000000004</v>
      </c>
      <c r="E35" s="111">
        <v>0.72899999999999998</v>
      </c>
      <c r="F35" s="111">
        <v>0.31</v>
      </c>
      <c r="H35" s="109" t="s">
        <v>299</v>
      </c>
      <c r="I35" s="110"/>
      <c r="J35" s="112">
        <f>30.68/4</f>
        <v>7.67</v>
      </c>
      <c r="K35" s="112">
        <f>5.089/4</f>
        <v>1.2722500000000001</v>
      </c>
      <c r="L35" s="112">
        <f>0.729/4</f>
        <v>0.18225</v>
      </c>
      <c r="M35" s="112">
        <f>0.31/4</f>
        <v>7.7499999999999999E-2</v>
      </c>
    </row>
    <row r="36" spans="1:13" ht="15" thickBot="1" x14ac:dyDescent="0.4">
      <c r="A36" s="113" t="s">
        <v>124</v>
      </c>
      <c r="B36" s="114"/>
      <c r="C36" s="115">
        <f>C32+C33+C34+C35</f>
        <v>1744.1742500000003</v>
      </c>
      <c r="D36" s="115">
        <f>D32+D33+D34+D35</f>
        <v>169.22179999999997</v>
      </c>
      <c r="E36" s="115">
        <f>E32+E33+E34+E35</f>
        <v>140.17950000000002</v>
      </c>
      <c r="F36" s="116">
        <f>F32+F33+F34+F35</f>
        <v>14.760300000000001</v>
      </c>
      <c r="G36" s="41"/>
      <c r="H36" s="113" t="s">
        <v>124</v>
      </c>
      <c r="I36" s="114"/>
      <c r="J36" s="115">
        <f>J32+J33+J34+J35</f>
        <v>436.04356250000006</v>
      </c>
      <c r="K36" s="115">
        <f>K32+K33+K34+K35</f>
        <v>42.305449999999993</v>
      </c>
      <c r="L36" s="115">
        <f>L32+L33+L34+L35</f>
        <v>35.044875000000005</v>
      </c>
      <c r="M36" s="116">
        <f>M32+M33+M34+M35</f>
        <v>3.6900750000000002</v>
      </c>
    </row>
    <row r="37" spans="1:13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</sheetData>
  <mergeCells count="18">
    <mergeCell ref="A34:B34"/>
    <mergeCell ref="H34:I34"/>
    <mergeCell ref="A35:B35"/>
    <mergeCell ref="H35:I35"/>
    <mergeCell ref="A36:B36"/>
    <mergeCell ref="H36:I36"/>
    <mergeCell ref="A31:B31"/>
    <mergeCell ref="H31:I31"/>
    <mergeCell ref="A32:B32"/>
    <mergeCell ref="H32:I32"/>
    <mergeCell ref="A33:B33"/>
    <mergeCell ref="H33:I33"/>
    <mergeCell ref="B1:F1"/>
    <mergeCell ref="H1:L1"/>
    <mergeCell ref="N1:R1"/>
    <mergeCell ref="T1:X1"/>
    <mergeCell ref="A30:F30"/>
    <mergeCell ref="H30:M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3</vt:i4>
      </vt:variant>
    </vt:vector>
  </HeadingPairs>
  <TitlesOfParts>
    <vt:vector size="11" baseType="lpstr">
      <vt:lpstr>Chamuças de legumes</vt:lpstr>
      <vt:lpstr>Salada Primavera</vt:lpstr>
      <vt:lpstr>Molho Tzatziki</vt:lpstr>
      <vt:lpstr>Pescada em papelote de couve</vt:lpstr>
      <vt:lpstr>Gelado de laranja</vt:lpstr>
      <vt:lpstr>Água aromatizada</vt:lpstr>
      <vt:lpstr>Custo Total</vt:lpstr>
      <vt:lpstr>Calculo Energetico</vt:lpstr>
      <vt:lpstr>'Chamuças de legumes'!Área_de_Impressão</vt:lpstr>
      <vt:lpstr>'Gelado de laranja'!Área_de_Impressão</vt:lpstr>
      <vt:lpstr>'Salada Primavera'!Área_de_Impressão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Paula Costa</cp:lastModifiedBy>
  <cp:revision/>
  <dcterms:created xsi:type="dcterms:W3CDTF">2016-04-19T09:40:08Z</dcterms:created>
  <dcterms:modified xsi:type="dcterms:W3CDTF">2019-02-28T00:35:47Z</dcterms:modified>
  <cp:category/>
  <cp:contentStatus/>
</cp:coreProperties>
</file>